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24226"/>
  <xr:revisionPtr revIDLastSave="0" documentId="13_ncr:1_{CA0C51C7-A754-4242-85E7-7EDD00BF70C6}" xr6:coauthVersionLast="47" xr6:coauthVersionMax="47" xr10:uidLastSave="{00000000-0000-0000-0000-000000000000}"/>
  <bookViews>
    <workbookView xWindow="28965" yWindow="3060" windowWidth="27735" windowHeight="13740" tabRatio="683" activeTab="1" xr2:uid="{00000000-000D-0000-FFFF-FFFF00000000}"/>
  </bookViews>
  <sheets>
    <sheet name="記入例（正社員）" sheetId="107" r:id="rId1"/>
    <sheet name="ひながた（正社員）" sheetId="10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07" l="1"/>
  <c r="K10" i="107"/>
  <c r="K11" i="107"/>
  <c r="K12" i="107"/>
  <c r="K13" i="107"/>
  <c r="K14" i="107"/>
  <c r="K15" i="107"/>
  <c r="K16" i="107"/>
  <c r="K17" i="107"/>
  <c r="K18" i="107"/>
  <c r="K19" i="107"/>
  <c r="K20" i="107"/>
  <c r="K21" i="107"/>
  <c r="K22" i="107"/>
  <c r="K23" i="107"/>
  <c r="K24" i="107"/>
  <c r="K25" i="107"/>
  <c r="K26" i="107"/>
  <c r="K27" i="107"/>
  <c r="K28" i="107"/>
  <c r="K29" i="107"/>
  <c r="K30" i="107"/>
  <c r="K31" i="107"/>
  <c r="K32" i="107"/>
  <c r="K33" i="107"/>
  <c r="K34" i="107"/>
  <c r="K35" i="107"/>
  <c r="K36" i="107"/>
  <c r="K37" i="107"/>
  <c r="K38" i="107"/>
  <c r="K39" i="107"/>
  <c r="T10" i="108"/>
  <c r="T11" i="108"/>
  <c r="T12" i="108"/>
  <c r="T13" i="108"/>
  <c r="T14" i="108"/>
  <c r="T15" i="108"/>
  <c r="T16" i="108"/>
  <c r="T17" i="108"/>
  <c r="T18" i="108"/>
  <c r="T19" i="108"/>
  <c r="T20" i="108"/>
  <c r="T21" i="108"/>
  <c r="T22" i="108"/>
  <c r="T23" i="108"/>
  <c r="T24" i="108"/>
  <c r="T25" i="108"/>
  <c r="T26" i="108"/>
  <c r="T27" i="108"/>
  <c r="T28" i="108"/>
  <c r="T29" i="108"/>
  <c r="T30" i="108"/>
  <c r="T31" i="108"/>
  <c r="T32" i="108"/>
  <c r="T33" i="108"/>
  <c r="T34" i="108"/>
  <c r="T35" i="108"/>
  <c r="T36" i="108"/>
  <c r="T37" i="108"/>
  <c r="T38" i="108"/>
  <c r="T39" i="108"/>
  <c r="T9" i="108"/>
  <c r="T10" i="107"/>
  <c r="T11" i="107"/>
  <c r="T12" i="107"/>
  <c r="T13" i="107"/>
  <c r="T14" i="107"/>
  <c r="T15" i="107"/>
  <c r="T16" i="107"/>
  <c r="T17" i="107"/>
  <c r="T18" i="107"/>
  <c r="T19" i="107"/>
  <c r="T20" i="107"/>
  <c r="T21" i="107"/>
  <c r="T22" i="107"/>
  <c r="T23" i="107"/>
  <c r="T24" i="107"/>
  <c r="T25" i="107"/>
  <c r="T26" i="107"/>
  <c r="T27" i="107"/>
  <c r="T28" i="107"/>
  <c r="T29" i="107"/>
  <c r="T30" i="107"/>
  <c r="T31" i="107"/>
  <c r="T32" i="107"/>
  <c r="T33" i="107"/>
  <c r="T34" i="107"/>
  <c r="T35" i="107"/>
  <c r="T36" i="107"/>
  <c r="T37" i="107"/>
  <c r="T38" i="107"/>
  <c r="T39" i="107"/>
  <c r="T9" i="107"/>
  <c r="L36" i="107" l="1"/>
  <c r="L35" i="107"/>
  <c r="M35" i="107" s="1"/>
  <c r="L34" i="107"/>
  <c r="M34" i="107" s="1"/>
  <c r="L32" i="107"/>
  <c r="P32" i="107" s="1"/>
  <c r="L31" i="107"/>
  <c r="N31" i="107" s="1"/>
  <c r="L29" i="107"/>
  <c r="Q29" i="107" s="1"/>
  <c r="L28" i="107"/>
  <c r="N28" i="107" s="1"/>
  <c r="L27" i="107"/>
  <c r="M27" i="107" s="1"/>
  <c r="L24" i="107"/>
  <c r="P24" i="107" s="1"/>
  <c r="L23" i="107"/>
  <c r="Q23" i="107" s="1"/>
  <c r="L17" i="107"/>
  <c r="N17" i="107" s="1"/>
  <c r="L16" i="107"/>
  <c r="Q16" i="107" s="1"/>
  <c r="L15" i="107"/>
  <c r="P15" i="107" s="1"/>
  <c r="K10" i="108"/>
  <c r="K11" i="108"/>
  <c r="K12" i="108"/>
  <c r="K13" i="108"/>
  <c r="K14" i="108"/>
  <c r="K15" i="108"/>
  <c r="K16" i="108"/>
  <c r="K17" i="108"/>
  <c r="L17" i="108" s="1"/>
  <c r="N17" i="108" s="1"/>
  <c r="K18" i="108"/>
  <c r="K19" i="108"/>
  <c r="K20" i="108"/>
  <c r="K21" i="108"/>
  <c r="K22" i="108"/>
  <c r="K23" i="108"/>
  <c r="K24" i="108"/>
  <c r="K25" i="108"/>
  <c r="L25" i="108" s="1"/>
  <c r="N25" i="108" s="1"/>
  <c r="K26" i="108"/>
  <c r="K27" i="108"/>
  <c r="K28" i="108"/>
  <c r="K29" i="108"/>
  <c r="K30" i="108"/>
  <c r="K31" i="108"/>
  <c r="K32" i="108"/>
  <c r="K33" i="108"/>
  <c r="L33" i="108" s="1"/>
  <c r="K34" i="108"/>
  <c r="K35" i="108"/>
  <c r="K36" i="108"/>
  <c r="K37" i="108"/>
  <c r="K38" i="108"/>
  <c r="K39" i="108"/>
  <c r="K9" i="108"/>
  <c r="L9" i="108" s="1"/>
  <c r="P63" i="108"/>
  <c r="P81" i="108" s="1"/>
  <c r="O63" i="108"/>
  <c r="O75" i="108" s="1"/>
  <c r="P44" i="108"/>
  <c r="I41" i="108"/>
  <c r="I40" i="108"/>
  <c r="P43" i="108" s="1"/>
  <c r="H40" i="108"/>
  <c r="G40" i="108"/>
  <c r="P58" i="108" s="1"/>
  <c r="F40" i="108"/>
  <c r="P46" i="108" s="1"/>
  <c r="E40" i="108"/>
  <c r="P45" i="108" s="1"/>
  <c r="D40" i="108"/>
  <c r="O44" i="108" s="1"/>
  <c r="L39" i="108"/>
  <c r="L38" i="108"/>
  <c r="L37" i="108"/>
  <c r="L36" i="108"/>
  <c r="M36" i="108" s="1"/>
  <c r="L35" i="108"/>
  <c r="P35" i="108" s="1"/>
  <c r="L34" i="108"/>
  <c r="Q34" i="108" s="1"/>
  <c r="L32" i="108"/>
  <c r="L31" i="108"/>
  <c r="L30" i="108"/>
  <c r="L29" i="108"/>
  <c r="L28" i="108"/>
  <c r="M28" i="108" s="1"/>
  <c r="L27" i="108"/>
  <c r="P27" i="108" s="1"/>
  <c r="L26" i="108"/>
  <c r="Q26" i="108" s="1"/>
  <c r="L24" i="108"/>
  <c r="Q24" i="108" s="1"/>
  <c r="L23" i="108"/>
  <c r="L22" i="108"/>
  <c r="L21" i="108"/>
  <c r="L20" i="108"/>
  <c r="M20" i="108" s="1"/>
  <c r="L19" i="108"/>
  <c r="P19" i="108" s="1"/>
  <c r="L18" i="108"/>
  <c r="Q18" i="108" s="1"/>
  <c r="L16" i="108"/>
  <c r="Q16" i="108" s="1"/>
  <c r="L15" i="108"/>
  <c r="L14" i="108"/>
  <c r="L13" i="108"/>
  <c r="L12" i="108"/>
  <c r="M12" i="108" s="1"/>
  <c r="L11" i="108"/>
  <c r="P11" i="108" s="1"/>
  <c r="L10" i="108"/>
  <c r="Q10" i="108" s="1"/>
  <c r="B9" i="108"/>
  <c r="C9" i="108" s="1"/>
  <c r="R8" i="108"/>
  <c r="I3" i="108"/>
  <c r="L2" i="108"/>
  <c r="O76" i="107"/>
  <c r="O75" i="107"/>
  <c r="P69" i="107"/>
  <c r="P68" i="107"/>
  <c r="P81" i="107"/>
  <c r="O81" i="107"/>
  <c r="O59" i="107" s="1"/>
  <c r="H40" i="107"/>
  <c r="L10" i="107"/>
  <c r="P10" i="107" s="1"/>
  <c r="L12" i="107"/>
  <c r="L13" i="107"/>
  <c r="P13" i="107" s="1"/>
  <c r="L14" i="107"/>
  <c r="M14" i="107" s="1"/>
  <c r="L18" i="107"/>
  <c r="M18" i="107" s="1"/>
  <c r="L19" i="107"/>
  <c r="N19" i="107" s="1"/>
  <c r="L20" i="107"/>
  <c r="P20" i="107" s="1"/>
  <c r="L21" i="107"/>
  <c r="L22" i="107"/>
  <c r="P22" i="107" s="1"/>
  <c r="L25" i="107"/>
  <c r="L26" i="107"/>
  <c r="Q26" i="107" s="1"/>
  <c r="L30" i="107"/>
  <c r="Q30" i="107" s="1"/>
  <c r="L33" i="107"/>
  <c r="L37" i="107"/>
  <c r="P37" i="107" s="1"/>
  <c r="L38" i="107"/>
  <c r="P38" i="107" s="1"/>
  <c r="L39" i="107"/>
  <c r="L11" i="107"/>
  <c r="Q25" i="107"/>
  <c r="Q33" i="107"/>
  <c r="P39" i="107"/>
  <c r="M12" i="107"/>
  <c r="P21" i="107"/>
  <c r="I40" i="107"/>
  <c r="P43" i="107" s="1"/>
  <c r="I3" i="107"/>
  <c r="L2" i="107"/>
  <c r="P63" i="107"/>
  <c r="O63" i="107"/>
  <c r="I41" i="107"/>
  <c r="G40" i="107"/>
  <c r="P58" i="107" s="1"/>
  <c r="F40" i="107"/>
  <c r="O46" i="107" s="1"/>
  <c r="E40" i="107"/>
  <c r="P45" i="107" s="1"/>
  <c r="D40" i="107"/>
  <c r="O44" i="107" s="1"/>
  <c r="B9" i="107"/>
  <c r="B10" i="107" s="1"/>
  <c r="R8" i="107"/>
  <c r="Q36" i="107" l="1"/>
  <c r="N36" i="107"/>
  <c r="P36" i="107"/>
  <c r="O46" i="108"/>
  <c r="O58" i="108"/>
  <c r="M17" i="108"/>
  <c r="P59" i="108"/>
  <c r="P70" i="108" s="1"/>
  <c r="P75" i="108"/>
  <c r="P77" i="108" s="1"/>
  <c r="O81" i="108"/>
  <c r="O43" i="108"/>
  <c r="N9" i="108"/>
  <c r="Q9" i="108"/>
  <c r="Q32" i="108"/>
  <c r="P32" i="108"/>
  <c r="M32" i="108"/>
  <c r="P12" i="108"/>
  <c r="Q17" i="108"/>
  <c r="M25" i="108"/>
  <c r="O25" i="108" s="1"/>
  <c r="Q12" i="108"/>
  <c r="Q25" i="108"/>
  <c r="K40" i="108"/>
  <c r="M16" i="108"/>
  <c r="M24" i="108"/>
  <c r="P24" i="108"/>
  <c r="M9" i="108"/>
  <c r="T40" i="108"/>
  <c r="P52" i="108" s="1"/>
  <c r="P53" i="108" s="1"/>
  <c r="P67" i="108" s="1"/>
  <c r="O17" i="108"/>
  <c r="P15" i="108"/>
  <c r="Q15" i="108"/>
  <c r="N15" i="108"/>
  <c r="M15" i="108"/>
  <c r="Q31" i="108"/>
  <c r="P31" i="108"/>
  <c r="N31" i="108"/>
  <c r="M31" i="108"/>
  <c r="Q23" i="108"/>
  <c r="P23" i="108"/>
  <c r="N23" i="108"/>
  <c r="M23" i="108"/>
  <c r="N33" i="108"/>
  <c r="M33" i="108"/>
  <c r="Q33" i="108"/>
  <c r="P33" i="108"/>
  <c r="Q13" i="108"/>
  <c r="P13" i="108"/>
  <c r="N13" i="108"/>
  <c r="M13" i="108"/>
  <c r="Q21" i="108"/>
  <c r="P21" i="108"/>
  <c r="N21" i="108"/>
  <c r="M21" i="108"/>
  <c r="O77" i="108"/>
  <c r="O80" i="108"/>
  <c r="O57" i="108" s="1"/>
  <c r="O69" i="108" s="1"/>
  <c r="O76" i="108"/>
  <c r="O50" i="108" s="1"/>
  <c r="O79" i="108"/>
  <c r="O78" i="108"/>
  <c r="O55" i="108" s="1"/>
  <c r="O68" i="108" s="1"/>
  <c r="Q29" i="108"/>
  <c r="P29" i="108"/>
  <c r="N29" i="108"/>
  <c r="M29" i="108"/>
  <c r="N38" i="108"/>
  <c r="M38" i="108"/>
  <c r="Q38" i="108"/>
  <c r="P38" i="108"/>
  <c r="Q37" i="108"/>
  <c r="P37" i="108"/>
  <c r="N37" i="108"/>
  <c r="M37" i="108"/>
  <c r="N14" i="108"/>
  <c r="M14" i="108"/>
  <c r="Q14" i="108"/>
  <c r="P14" i="108"/>
  <c r="N22" i="108"/>
  <c r="M22" i="108"/>
  <c r="Q22" i="108"/>
  <c r="P22" i="108"/>
  <c r="N30" i="108"/>
  <c r="M30" i="108"/>
  <c r="Q30" i="108"/>
  <c r="P30" i="108"/>
  <c r="Q39" i="108"/>
  <c r="P39" i="108"/>
  <c r="N39" i="108"/>
  <c r="M39" i="108"/>
  <c r="Q11" i="108"/>
  <c r="N12" i="108"/>
  <c r="O12" i="108" s="1"/>
  <c r="Q19" i="108"/>
  <c r="N20" i="108"/>
  <c r="O20" i="108" s="1"/>
  <c r="Q27" i="108"/>
  <c r="N28" i="108"/>
  <c r="O28" i="108" s="1"/>
  <c r="Q35" i="108"/>
  <c r="N36" i="108"/>
  <c r="O36" i="108" s="1"/>
  <c r="P9" i="108"/>
  <c r="M10" i="108"/>
  <c r="P17" i="108"/>
  <c r="M18" i="108"/>
  <c r="O18" i="108" s="1"/>
  <c r="P25" i="108"/>
  <c r="M26" i="108"/>
  <c r="M34" i="108"/>
  <c r="N10" i="108"/>
  <c r="N18" i="108"/>
  <c r="P20" i="108"/>
  <c r="N26" i="108"/>
  <c r="P28" i="108"/>
  <c r="N34" i="108"/>
  <c r="P36" i="108"/>
  <c r="Q20" i="108"/>
  <c r="Q28" i="108"/>
  <c r="Q36" i="108"/>
  <c r="P10" i="108"/>
  <c r="M11" i="108"/>
  <c r="N16" i="108"/>
  <c r="O16" i="108" s="1"/>
  <c r="P18" i="108"/>
  <c r="M19" i="108"/>
  <c r="N24" i="108"/>
  <c r="O24" i="108" s="1"/>
  <c r="P26" i="108"/>
  <c r="M27" i="108"/>
  <c r="N32" i="108"/>
  <c r="O32" i="108" s="1"/>
  <c r="P34" i="108"/>
  <c r="M35" i="108"/>
  <c r="O45" i="108"/>
  <c r="R9" i="108"/>
  <c r="B10" i="108"/>
  <c r="N11" i="108"/>
  <c r="N19" i="108"/>
  <c r="N27" i="108"/>
  <c r="N35" i="108"/>
  <c r="P76" i="108"/>
  <c r="P50" i="108" s="1"/>
  <c r="P80" i="108"/>
  <c r="P57" i="108" s="1"/>
  <c r="P69" i="108" s="1"/>
  <c r="P16" i="108"/>
  <c r="L40" i="108"/>
  <c r="P47" i="108" s="1"/>
  <c r="P49" i="108" s="1"/>
  <c r="M10" i="107"/>
  <c r="P27" i="107"/>
  <c r="P35" i="107"/>
  <c r="N11" i="107"/>
  <c r="M30" i="107"/>
  <c r="Q37" i="107"/>
  <c r="N29" i="107"/>
  <c r="N37" i="107"/>
  <c r="M37" i="107"/>
  <c r="M17" i="107"/>
  <c r="O17" i="107" s="1"/>
  <c r="Q38" i="107"/>
  <c r="N25" i="107"/>
  <c r="Q18" i="107"/>
  <c r="Q19" i="107"/>
  <c r="Q11" i="107"/>
  <c r="P16" i="107"/>
  <c r="Q24" i="107"/>
  <c r="C9" i="107"/>
  <c r="M31" i="107"/>
  <c r="O31" i="107" s="1"/>
  <c r="P30" i="107"/>
  <c r="N16" i="107"/>
  <c r="N30" i="107"/>
  <c r="Q17" i="107"/>
  <c r="M16" i="107"/>
  <c r="N27" i="107"/>
  <c r="O27" i="107" s="1"/>
  <c r="Q14" i="107"/>
  <c r="Q35" i="107"/>
  <c r="M25" i="107"/>
  <c r="P25" i="107"/>
  <c r="Q27" i="107"/>
  <c r="P59" i="107"/>
  <c r="P70" i="107" s="1"/>
  <c r="Q21" i="107"/>
  <c r="M39" i="107"/>
  <c r="N32" i="107"/>
  <c r="P44" i="107"/>
  <c r="N38" i="107"/>
  <c r="M21" i="107"/>
  <c r="P29" i="107"/>
  <c r="P23" i="107"/>
  <c r="N18" i="107"/>
  <c r="O18" i="107" s="1"/>
  <c r="N20" i="107"/>
  <c r="P31" i="107"/>
  <c r="Q20" i="107"/>
  <c r="M26" i="107"/>
  <c r="N21" i="107"/>
  <c r="M20" i="107"/>
  <c r="Q31" i="107"/>
  <c r="M38" i="107"/>
  <c r="M13" i="107"/>
  <c r="O79" i="107"/>
  <c r="O58" i="107"/>
  <c r="O70" i="107" s="1"/>
  <c r="N24" i="107"/>
  <c r="M29" i="107"/>
  <c r="M28" i="107"/>
  <c r="O28" i="107" s="1"/>
  <c r="N13" i="107"/>
  <c r="Q39" i="107"/>
  <c r="P33" i="107"/>
  <c r="Q28" i="107"/>
  <c r="M19" i="107"/>
  <c r="O19" i="107" s="1"/>
  <c r="M23" i="107"/>
  <c r="Q12" i="107"/>
  <c r="Q13" i="107"/>
  <c r="N23" i="107"/>
  <c r="N34" i="107"/>
  <c r="O34" i="107" s="1"/>
  <c r="P19" i="107"/>
  <c r="O45" i="107"/>
  <c r="P75" i="107"/>
  <c r="M24" i="107"/>
  <c r="O24" i="107" s="1"/>
  <c r="Q34" i="107"/>
  <c r="T40" i="107"/>
  <c r="P52" i="107" s="1"/>
  <c r="P14" i="107"/>
  <c r="C10" i="107"/>
  <c r="R10" i="107" s="1"/>
  <c r="B11" i="107"/>
  <c r="N12" i="107"/>
  <c r="O12" i="107" s="1"/>
  <c r="Q32" i="107"/>
  <c r="N39" i="107"/>
  <c r="P46" i="107"/>
  <c r="M32" i="107"/>
  <c r="O78" i="107"/>
  <c r="O55" i="107" s="1"/>
  <c r="O68" i="107" s="1"/>
  <c r="N35" i="107"/>
  <c r="O35" i="107" s="1"/>
  <c r="N14" i="107"/>
  <c r="O14" i="107" s="1"/>
  <c r="N33" i="107"/>
  <c r="N22" i="107"/>
  <c r="P28" i="107"/>
  <c r="P17" i="107"/>
  <c r="Q10" i="107"/>
  <c r="Q22" i="107"/>
  <c r="M33" i="107"/>
  <c r="O77" i="107"/>
  <c r="N26" i="107"/>
  <c r="M11" i="107"/>
  <c r="O11" i="107" s="1"/>
  <c r="R9" i="107"/>
  <c r="O43" i="107"/>
  <c r="P12" i="107"/>
  <c r="P18" i="107"/>
  <c r="Q15" i="107"/>
  <c r="N15" i="107"/>
  <c r="N10" i="107"/>
  <c r="P34" i="107"/>
  <c r="P11" i="107"/>
  <c r="M15" i="107"/>
  <c r="M22" i="107"/>
  <c r="M36" i="107"/>
  <c r="P26" i="107"/>
  <c r="O37" i="107" l="1"/>
  <c r="O36" i="107"/>
  <c r="O10" i="107"/>
  <c r="O29" i="107"/>
  <c r="O33" i="108"/>
  <c r="O13" i="108"/>
  <c r="O21" i="108"/>
  <c r="O31" i="108"/>
  <c r="P79" i="108"/>
  <c r="O14" i="108"/>
  <c r="O38" i="108"/>
  <c r="P51" i="108"/>
  <c r="P66" i="108" s="1"/>
  <c r="P71" i="108" s="1"/>
  <c r="O59" i="108"/>
  <c r="O70" i="108" s="1"/>
  <c r="P78" i="108"/>
  <c r="P55" i="108" s="1"/>
  <c r="P68" i="108" s="1"/>
  <c r="O52" i="108"/>
  <c r="O53" i="108" s="1"/>
  <c r="O67" i="108" s="1"/>
  <c r="O9" i="108"/>
  <c r="O34" i="108"/>
  <c r="O15" i="108"/>
  <c r="O37" i="108"/>
  <c r="N40" i="108"/>
  <c r="O10" i="108"/>
  <c r="O30" i="108"/>
  <c r="O27" i="108"/>
  <c r="C10" i="108"/>
  <c r="R10" i="108" s="1"/>
  <c r="B11" i="108"/>
  <c r="P40" i="108"/>
  <c r="O29" i="108"/>
  <c r="O23" i="108"/>
  <c r="O19" i="108"/>
  <c r="O39" i="108"/>
  <c r="O22" i="108"/>
  <c r="O35" i="108"/>
  <c r="O26" i="108"/>
  <c r="M40" i="108"/>
  <c r="O11" i="108"/>
  <c r="O30" i="107"/>
  <c r="O16" i="107"/>
  <c r="O25" i="107"/>
  <c r="O32" i="107"/>
  <c r="O39" i="107"/>
  <c r="O13" i="107"/>
  <c r="O38" i="107"/>
  <c r="O26" i="107"/>
  <c r="O52" i="107"/>
  <c r="O53" i="107" s="1"/>
  <c r="O67" i="107" s="1"/>
  <c r="O23" i="107"/>
  <c r="O20" i="107"/>
  <c r="O50" i="107"/>
  <c r="O80" i="107"/>
  <c r="O57" i="107" s="1"/>
  <c r="O69" i="107" s="1"/>
  <c r="O21" i="107"/>
  <c r="P78" i="107"/>
  <c r="P55" i="107" s="1"/>
  <c r="P80" i="107"/>
  <c r="P57" i="107" s="1"/>
  <c r="P77" i="107"/>
  <c r="P76" i="107"/>
  <c r="P50" i="107" s="1"/>
  <c r="P79" i="107"/>
  <c r="P53" i="107"/>
  <c r="P67" i="107" s="1"/>
  <c r="O33" i="107"/>
  <c r="O22" i="107"/>
  <c r="O15" i="107"/>
  <c r="B12" i="107"/>
  <c r="C11" i="107"/>
  <c r="O40" i="108" l="1"/>
  <c r="B12" i="108"/>
  <c r="C11" i="108"/>
  <c r="R11" i="108" s="1"/>
  <c r="C12" i="107"/>
  <c r="R12" i="107" s="1"/>
  <c r="B13" i="107"/>
  <c r="B13" i="108" l="1"/>
  <c r="C12" i="108"/>
  <c r="R12" i="108" s="1"/>
  <c r="B14" i="107"/>
  <c r="C13" i="107"/>
  <c r="R13" i="107" s="1"/>
  <c r="C13" i="108" l="1"/>
  <c r="R13" i="108" s="1"/>
  <c r="B14" i="108"/>
  <c r="C14" i="107"/>
  <c r="R14" i="107" s="1"/>
  <c r="B15" i="107"/>
  <c r="B15" i="108" l="1"/>
  <c r="C14" i="108"/>
  <c r="R14" i="108" s="1"/>
  <c r="B16" i="107"/>
  <c r="C15" i="107"/>
  <c r="R15" i="107" s="1"/>
  <c r="B16" i="108" l="1"/>
  <c r="C15" i="108"/>
  <c r="R15" i="108" s="1"/>
  <c r="B17" i="107"/>
  <c r="C16" i="107"/>
  <c r="R16" i="107" s="1"/>
  <c r="B17" i="108" l="1"/>
  <c r="C16" i="108"/>
  <c r="R16" i="108" s="1"/>
  <c r="B18" i="107"/>
  <c r="C17" i="107"/>
  <c r="R17" i="107" s="1"/>
  <c r="B18" i="108" l="1"/>
  <c r="C17" i="108"/>
  <c r="R17" i="108" s="1"/>
  <c r="B19" i="107"/>
  <c r="C18" i="107"/>
  <c r="R18" i="107" s="1"/>
  <c r="C18" i="108" l="1"/>
  <c r="R18" i="108" s="1"/>
  <c r="B19" i="108"/>
  <c r="B20" i="107"/>
  <c r="C19" i="107"/>
  <c r="R19" i="107" s="1"/>
  <c r="B20" i="108" l="1"/>
  <c r="C19" i="108"/>
  <c r="R19" i="108" s="1"/>
  <c r="C20" i="107"/>
  <c r="R20" i="107" s="1"/>
  <c r="B21" i="107"/>
  <c r="B21" i="108" l="1"/>
  <c r="C20" i="108"/>
  <c r="R20" i="108" s="1"/>
  <c r="B22" i="107"/>
  <c r="C21" i="107"/>
  <c r="R21" i="107" s="1"/>
  <c r="C21" i="108" l="1"/>
  <c r="R21" i="108" s="1"/>
  <c r="B22" i="108"/>
  <c r="C22" i="107"/>
  <c r="R22" i="107" s="1"/>
  <c r="B23" i="107"/>
  <c r="B23" i="108" l="1"/>
  <c r="C22" i="108"/>
  <c r="R22" i="108" s="1"/>
  <c r="B24" i="107"/>
  <c r="C23" i="107"/>
  <c r="R23" i="107" s="1"/>
  <c r="B24" i="108" l="1"/>
  <c r="C23" i="108"/>
  <c r="R23" i="108" s="1"/>
  <c r="B25" i="107"/>
  <c r="C24" i="107"/>
  <c r="R24" i="107" s="1"/>
  <c r="B25" i="108" l="1"/>
  <c r="C24" i="108"/>
  <c r="R24" i="108" s="1"/>
  <c r="B26" i="107"/>
  <c r="C25" i="107"/>
  <c r="R25" i="107" s="1"/>
  <c r="B26" i="108" l="1"/>
  <c r="C25" i="108"/>
  <c r="R25" i="108" s="1"/>
  <c r="C26" i="107"/>
  <c r="R26" i="107" s="1"/>
  <c r="B27" i="107"/>
  <c r="C26" i="108" l="1"/>
  <c r="R26" i="108" s="1"/>
  <c r="B27" i="108"/>
  <c r="C27" i="107"/>
  <c r="R27" i="107" s="1"/>
  <c r="B28" i="107"/>
  <c r="B28" i="108" l="1"/>
  <c r="C27" i="108"/>
  <c r="R27" i="108" s="1"/>
  <c r="C28" i="107"/>
  <c r="R28" i="107" s="1"/>
  <c r="B29" i="107"/>
  <c r="B29" i="108" l="1"/>
  <c r="C28" i="108"/>
  <c r="R28" i="108" s="1"/>
  <c r="B30" i="107"/>
  <c r="C29" i="107"/>
  <c r="R29" i="107" s="1"/>
  <c r="C29" i="108" l="1"/>
  <c r="R29" i="108" s="1"/>
  <c r="B30" i="108"/>
  <c r="C30" i="107"/>
  <c r="R30" i="107" s="1"/>
  <c r="B31" i="107"/>
  <c r="B31" i="108" l="1"/>
  <c r="C30" i="108"/>
  <c r="R30" i="108" s="1"/>
  <c r="C31" i="107"/>
  <c r="R31" i="107" s="1"/>
  <c r="B32" i="107"/>
  <c r="B32" i="108" l="1"/>
  <c r="C31" i="108"/>
  <c r="R31" i="108" s="1"/>
  <c r="B33" i="107"/>
  <c r="C32" i="107"/>
  <c r="R32" i="107" s="1"/>
  <c r="B33" i="108" l="1"/>
  <c r="C32" i="108"/>
  <c r="R32" i="108" s="1"/>
  <c r="B34" i="107"/>
  <c r="C33" i="107"/>
  <c r="R33" i="107" s="1"/>
  <c r="B34" i="108" l="1"/>
  <c r="C33" i="108"/>
  <c r="R33" i="108" s="1"/>
  <c r="C34" i="107"/>
  <c r="R34" i="107" s="1"/>
  <c r="B35" i="107"/>
  <c r="C34" i="108" l="1"/>
  <c r="R34" i="108" s="1"/>
  <c r="B35" i="108"/>
  <c r="B36" i="107"/>
  <c r="C35" i="107"/>
  <c r="R35" i="107" s="1"/>
  <c r="B36" i="108" l="1"/>
  <c r="C35" i="108"/>
  <c r="R35" i="108" s="1"/>
  <c r="C36" i="107"/>
  <c r="R36" i="107" s="1"/>
  <c r="B37" i="107"/>
  <c r="B37" i="108" l="1"/>
  <c r="C36" i="108"/>
  <c r="R36" i="108" s="1"/>
  <c r="B38" i="107"/>
  <c r="C37" i="107"/>
  <c r="R37" i="107" s="1"/>
  <c r="C37" i="108" l="1"/>
  <c r="R37" i="108" s="1"/>
  <c r="B38" i="108"/>
  <c r="C38" i="107"/>
  <c r="R38" i="107" s="1"/>
  <c r="B39" i="107"/>
  <c r="B39" i="108" l="1"/>
  <c r="C38" i="108"/>
  <c r="R38" i="108" s="1"/>
  <c r="R39" i="107"/>
  <c r="C39" i="107"/>
  <c r="R39" i="108" l="1"/>
  <c r="C39" i="108"/>
  <c r="Q40" i="107"/>
  <c r="R40" i="108" l="1"/>
  <c r="S40" i="108" s="1"/>
  <c r="Q40" i="108"/>
  <c r="O47" i="108" l="1"/>
  <c r="O49" i="108" s="1"/>
  <c r="O51" i="108" s="1"/>
  <c r="O66" i="108" s="1"/>
  <c r="O71" i="108" s="1"/>
  <c r="L9" i="107" l="1"/>
  <c r="Q9" i="107" s="1"/>
  <c r="R11" i="107" s="1"/>
  <c r="R40" i="107" s="1"/>
  <c r="K40" i="107"/>
  <c r="N9" i="107" l="1"/>
  <c r="N40" i="107" s="1"/>
  <c r="S40" i="107" s="1"/>
  <c r="P9" i="107"/>
  <c r="P40" i="107" s="1"/>
  <c r="M9" i="107"/>
  <c r="L40" i="107"/>
  <c r="P47" i="107" s="1"/>
  <c r="P49" i="107" s="1"/>
  <c r="P51" i="107" s="1"/>
  <c r="P66" i="107" s="1"/>
  <c r="P71" i="107" s="1"/>
  <c r="M40" i="107" l="1"/>
  <c r="O9" i="107"/>
  <c r="O40" i="107" s="1"/>
  <c r="O47" i="107" s="1"/>
  <c r="O49" i="107" s="1"/>
  <c r="O51" i="107" s="1"/>
  <c r="O66" i="107" s="1"/>
  <c r="O71" i="107" s="1"/>
</calcChain>
</file>

<file path=xl/sharedStrings.xml><?xml version="1.0" encoding="utf-8"?>
<sst xmlns="http://schemas.openxmlformats.org/spreadsheetml/2006/main" count="196" uniqueCount="66">
  <si>
    <t>曜日</t>
    <rPh sb="0" eb="2">
      <t>ヨウビ</t>
    </rPh>
    <phoneticPr fontId="2"/>
  </si>
  <si>
    <t>出勤時間</t>
    <rPh sb="0" eb="2">
      <t>シュッキン</t>
    </rPh>
    <rPh sb="2" eb="4">
      <t>ジカン</t>
    </rPh>
    <phoneticPr fontId="2"/>
  </si>
  <si>
    <t>退勤時間</t>
    <rPh sb="0" eb="2">
      <t>タイキン</t>
    </rPh>
    <rPh sb="2" eb="4">
      <t>ジカン</t>
    </rPh>
    <phoneticPr fontId="2"/>
  </si>
  <si>
    <t>労働時間</t>
    <rPh sb="0" eb="2">
      <t>ロウドウ</t>
    </rPh>
    <rPh sb="2" eb="4">
      <t>ジカン</t>
    </rPh>
    <phoneticPr fontId="2"/>
  </si>
  <si>
    <t>法内超過</t>
    <rPh sb="0" eb="1">
      <t>ホウ</t>
    </rPh>
    <rPh sb="1" eb="2">
      <t>ナイ</t>
    </rPh>
    <rPh sb="2" eb="4">
      <t>チョウカ</t>
    </rPh>
    <phoneticPr fontId="2"/>
  </si>
  <si>
    <t>休憩時間（5-22）</t>
    <rPh sb="0" eb="2">
      <t>キュウケイ</t>
    </rPh>
    <rPh sb="2" eb="4">
      <t>ジカン</t>
    </rPh>
    <phoneticPr fontId="2"/>
  </si>
  <si>
    <t>法外超過（25％増）</t>
    <rPh sb="0" eb="1">
      <t>ホウ</t>
    </rPh>
    <rPh sb="1" eb="2">
      <t>ソト</t>
    </rPh>
    <rPh sb="2" eb="4">
      <t>チョウカ</t>
    </rPh>
    <rPh sb="8" eb="9">
      <t>マ</t>
    </rPh>
    <phoneticPr fontId="2"/>
  </si>
  <si>
    <t>60時間超時間外（50％増）</t>
    <rPh sb="2" eb="4">
      <t>ジカン</t>
    </rPh>
    <rPh sb="4" eb="5">
      <t>コ</t>
    </rPh>
    <rPh sb="5" eb="7">
      <t>ジカン</t>
    </rPh>
    <rPh sb="7" eb="8">
      <t>ガイ</t>
    </rPh>
    <rPh sb="12" eb="13">
      <t>マ</t>
    </rPh>
    <phoneticPr fontId="2"/>
  </si>
  <si>
    <t>適用無</t>
    <rPh sb="0" eb="2">
      <t>テキヨウ</t>
    </rPh>
    <rPh sb="2" eb="3">
      <t>ナシ</t>
    </rPh>
    <phoneticPr fontId="2"/>
  </si>
  <si>
    <t>深夜時間（25％増）</t>
    <rPh sb="0" eb="2">
      <t>シンヤ</t>
    </rPh>
    <rPh sb="2" eb="4">
      <t>ジカン</t>
    </rPh>
    <rPh sb="8" eb="9">
      <t>マ</t>
    </rPh>
    <phoneticPr fontId="2"/>
  </si>
  <si>
    <t>週40超　　労働分　　　〈Q列除く〉</t>
    <rPh sb="0" eb="1">
      <t>シュウ</t>
    </rPh>
    <rPh sb="3" eb="4">
      <t>コ</t>
    </rPh>
    <rPh sb="6" eb="8">
      <t>ロウドウ</t>
    </rPh>
    <rPh sb="8" eb="9">
      <t>ブン</t>
    </rPh>
    <rPh sb="14" eb="15">
      <t>レツ</t>
    </rPh>
    <rPh sb="15" eb="16">
      <t>ノゾ</t>
    </rPh>
    <phoneticPr fontId="2"/>
  </si>
  <si>
    <t>有給</t>
    <phoneticPr fontId="2"/>
  </si>
  <si>
    <t>欠勤</t>
    <phoneticPr fontId="2"/>
  </si>
  <si>
    <t>合計</t>
    <phoneticPr fontId="2"/>
  </si>
  <si>
    <t>氏名</t>
    <rPh sb="0" eb="2">
      <t>シメイ</t>
    </rPh>
    <phoneticPr fontId="2"/>
  </si>
  <si>
    <t>暦日数</t>
    <phoneticPr fontId="4"/>
  </si>
  <si>
    <t>上限時間</t>
    <phoneticPr fontId="4"/>
  </si>
  <si>
    <t>勤怠
および
給与試算</t>
    <rPh sb="0" eb="2">
      <t>キンタイ</t>
    </rPh>
    <rPh sb="7" eb="9">
      <t>キュウヨ</t>
    </rPh>
    <rPh sb="9" eb="11">
      <t>シサン</t>
    </rPh>
    <phoneticPr fontId="2"/>
  </si>
  <si>
    <t>出勤</t>
    <phoneticPr fontId="2"/>
  </si>
  <si>
    <t>有給休暇</t>
    <phoneticPr fontId="2"/>
  </si>
  <si>
    <t>特別休暇</t>
    <phoneticPr fontId="2"/>
  </si>
  <si>
    <t>代休日数</t>
    <phoneticPr fontId="2"/>
  </si>
  <si>
    <t>残業時間計</t>
    <rPh sb="0" eb="2">
      <t>ザンギョウ</t>
    </rPh>
    <rPh sb="2" eb="4">
      <t>ジカン</t>
    </rPh>
    <rPh sb="4" eb="5">
      <t>ケイ</t>
    </rPh>
    <phoneticPr fontId="2"/>
  </si>
  <si>
    <t>固定残業</t>
    <rPh sb="0" eb="2">
      <t>コテイ</t>
    </rPh>
    <rPh sb="2" eb="4">
      <t>ザンギョウ</t>
    </rPh>
    <phoneticPr fontId="2"/>
  </si>
  <si>
    <t>超過残業</t>
  </si>
  <si>
    <t>残業単価</t>
    <rPh sb="0" eb="2">
      <t>ザンギョウ</t>
    </rPh>
    <rPh sb="2" eb="4">
      <t>タンカ</t>
    </rPh>
    <phoneticPr fontId="2"/>
  </si>
  <si>
    <t>残業代</t>
    <rPh sb="0" eb="2">
      <t>ザンギョウ</t>
    </rPh>
    <rPh sb="2" eb="3">
      <t>ダイ</t>
    </rPh>
    <phoneticPr fontId="2"/>
  </si>
  <si>
    <t>深夜残業時間</t>
    <rPh sb="4" eb="6">
      <t>ジカン</t>
    </rPh>
    <phoneticPr fontId="2"/>
  </si>
  <si>
    <t>深夜残業手当（25％）</t>
    <rPh sb="4" eb="6">
      <t>テアテ</t>
    </rPh>
    <phoneticPr fontId="2"/>
  </si>
  <si>
    <t>休日出勤時間</t>
    <phoneticPr fontId="4"/>
  </si>
  <si>
    <t>休日出勤手当（135％）</t>
    <phoneticPr fontId="4"/>
  </si>
  <si>
    <t>所定休日出勤時間</t>
    <phoneticPr fontId="4"/>
  </si>
  <si>
    <t>所定休日出勤手当（100％）</t>
    <phoneticPr fontId="4"/>
  </si>
  <si>
    <t>欠勤日数</t>
    <rPh sb="0" eb="2">
      <t>ケッキン</t>
    </rPh>
    <rPh sb="2" eb="4">
      <t>ニッスウ</t>
    </rPh>
    <phoneticPr fontId="2"/>
  </si>
  <si>
    <t>欠勤控除</t>
    <rPh sb="0" eb="2">
      <t>ケッキン</t>
    </rPh>
    <rPh sb="2" eb="4">
      <t>コウジョ</t>
    </rPh>
    <phoneticPr fontId="2"/>
  </si>
  <si>
    <t>支給額</t>
    <phoneticPr fontId="2"/>
  </si>
  <si>
    <t>基本給</t>
    <phoneticPr fontId="2"/>
  </si>
  <si>
    <t>小計</t>
    <phoneticPr fontId="2"/>
  </si>
  <si>
    <t>みなし残業手当</t>
    <phoneticPr fontId="2"/>
  </si>
  <si>
    <t>普通残業</t>
    <phoneticPr fontId="2"/>
  </si>
  <si>
    <t>深夜残業</t>
    <phoneticPr fontId="2"/>
  </si>
  <si>
    <t>休日出勤手当</t>
    <phoneticPr fontId="4"/>
  </si>
  <si>
    <t>所定休日出勤手当</t>
    <phoneticPr fontId="4"/>
  </si>
  <si>
    <t>欠勤控除</t>
    <phoneticPr fontId="2"/>
  </si>
  <si>
    <t>支給合計</t>
    <phoneticPr fontId="2"/>
  </si>
  <si>
    <t>単価</t>
    <phoneticPr fontId="2"/>
  </si>
  <si>
    <t>月所定労働日数</t>
    <phoneticPr fontId="2"/>
  </si>
  <si>
    <t>月所定労働時間</t>
    <phoneticPr fontId="2"/>
  </si>
  <si>
    <t>時間単価</t>
    <rPh sb="0" eb="2">
      <t>ジカン</t>
    </rPh>
    <rPh sb="2" eb="4">
      <t>タンカ</t>
    </rPh>
    <phoneticPr fontId="2"/>
  </si>
  <si>
    <t>残業単価（125％）</t>
    <rPh sb="0" eb="2">
      <t>ザンギョウ</t>
    </rPh>
    <rPh sb="2" eb="4">
      <t>タンカ</t>
    </rPh>
    <phoneticPr fontId="2"/>
  </si>
  <si>
    <r>
      <t>深夜割増（</t>
    </r>
    <r>
      <rPr>
        <sz val="11"/>
        <color indexed="8"/>
        <rFont val="ＭＳ Ｐゴシック"/>
        <family val="3"/>
        <charset val="128"/>
      </rPr>
      <t>25％</t>
    </r>
    <r>
      <rPr>
        <sz val="11"/>
        <color theme="1"/>
        <rFont val="ＭＳ Ｐゴシック"/>
        <family val="3"/>
        <charset val="128"/>
        <scheme val="minor"/>
      </rPr>
      <t>）</t>
    </r>
    <rPh sb="0" eb="2">
      <t>シンヤ</t>
    </rPh>
    <rPh sb="2" eb="4">
      <t>ワリマシ</t>
    </rPh>
    <phoneticPr fontId="2"/>
  </si>
  <si>
    <t>休日出勤単価(135％)</t>
    <phoneticPr fontId="2"/>
  </si>
  <si>
    <t>休日深夜割増（25％)</t>
    <rPh sb="2" eb="4">
      <t>シンヤ</t>
    </rPh>
    <rPh sb="4" eb="5">
      <t>ワ</t>
    </rPh>
    <rPh sb="5" eb="6">
      <t>マ</t>
    </rPh>
    <phoneticPr fontId="2"/>
  </si>
  <si>
    <t>所定休日出勤単価（100％）</t>
    <phoneticPr fontId="2"/>
  </si>
  <si>
    <t>欠勤控除単価</t>
    <phoneticPr fontId="2"/>
  </si>
  <si>
    <t>代休</t>
    <phoneticPr fontId="2"/>
  </si>
  <si>
    <t>所定休日出勤時間</t>
    <phoneticPr fontId="2"/>
  </si>
  <si>
    <t>法内（8h/日)
労働時間</t>
    <phoneticPr fontId="2"/>
  </si>
  <si>
    <t>前月繰越</t>
    <rPh sb="0" eb="2">
      <t>ゼンゲツ</t>
    </rPh>
    <rPh sb="2" eb="4">
      <t>クリコシ</t>
    </rPh>
    <phoneticPr fontId="2"/>
  </si>
  <si>
    <t>次月繰越</t>
    <rPh sb="0" eb="2">
      <t>ジゲツ</t>
    </rPh>
    <phoneticPr fontId="6"/>
  </si>
  <si>
    <t>給与締日</t>
    <rPh sb="0" eb="2">
      <t>キュウヨ</t>
    </rPh>
    <rPh sb="2" eb="4">
      <t>シメビ</t>
    </rPh>
    <phoneticPr fontId="6"/>
  </si>
  <si>
    <t>遅刻早退時間</t>
    <rPh sb="0" eb="2">
      <t>チコク</t>
    </rPh>
    <rPh sb="2" eb="4">
      <t>ソウタイ</t>
    </rPh>
    <rPh sb="4" eb="6">
      <t>ジカン</t>
    </rPh>
    <phoneticPr fontId="2"/>
  </si>
  <si>
    <t>時間外合計</t>
    <rPh sb="0" eb="2">
      <t>ジカン</t>
    </rPh>
    <rPh sb="2" eb="3">
      <t>ガイ</t>
    </rPh>
    <rPh sb="3" eb="5">
      <t>ゴウケイ</t>
    </rPh>
    <phoneticPr fontId="2"/>
  </si>
  <si>
    <t>所定</t>
    <rPh sb="0" eb="2">
      <t>ショテイ</t>
    </rPh>
    <phoneticPr fontId="6"/>
  </si>
  <si>
    <t>1日</t>
    <rPh sb="1" eb="2">
      <t>ニチ</t>
    </rPh>
    <phoneticPr fontId="6"/>
  </si>
  <si>
    <t>×0.25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</si>
</sst>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h:mm;@"/>
    <numFmt numFmtId="177" formatCode="[h]:mm"/>
    <numFmt numFmtId="178" formatCode="m&quot;月&quot;d&quot;日&quot;;@"/>
    <numFmt numFmtId="179" formatCode="[$-411]ge\.m\.d;@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7030A0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right" vertical="center"/>
    </xf>
    <xf numFmtId="20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/>
    <xf numFmtId="0" fontId="0" fillId="4" borderId="0" xfId="0" applyFill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5" borderId="0" xfId="0" applyFill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7" fillId="0" borderId="0" xfId="0" applyFont="1">
      <alignment vertical="center"/>
    </xf>
    <xf numFmtId="177" fontId="5" fillId="5" borderId="0" xfId="0" applyNumberFormat="1" applyFont="1" applyFill="1" applyAlignment="1">
      <alignment horizontal="right"/>
    </xf>
    <xf numFmtId="177" fontId="5" fillId="5" borderId="5" xfId="0" applyNumberFormat="1" applyFont="1" applyFill="1" applyBorder="1" applyAlignment="1">
      <alignment horizontal="right"/>
    </xf>
    <xf numFmtId="177" fontId="0" fillId="4" borderId="0" xfId="0" applyNumberFormat="1" applyFill="1" applyAlignment="1">
      <alignment horizontal="right"/>
    </xf>
    <xf numFmtId="177" fontId="0" fillId="4" borderId="5" xfId="0" applyNumberFormat="1" applyFill="1" applyBorder="1" applyAlignment="1">
      <alignment horizontal="right"/>
    </xf>
    <xf numFmtId="0" fontId="5" fillId="0" borderId="0" xfId="0" applyFont="1">
      <alignment vertical="center"/>
    </xf>
    <xf numFmtId="177" fontId="9" fillId="5" borderId="0" xfId="0" applyNumberFormat="1" applyFont="1" applyFill="1" applyAlignment="1">
      <alignment horizontal="right"/>
    </xf>
    <xf numFmtId="177" fontId="9" fillId="5" borderId="5" xfId="0" applyNumberFormat="1" applyFont="1" applyFill="1" applyBorder="1" applyAlignment="1">
      <alignment horizontal="right"/>
    </xf>
    <xf numFmtId="0" fontId="10" fillId="0" borderId="0" xfId="0" applyFont="1">
      <alignment vertical="center"/>
    </xf>
    <xf numFmtId="3" fontId="0" fillId="0" borderId="0" xfId="0" applyNumberFormat="1" applyAlignment="1">
      <alignment horizontal="right"/>
    </xf>
    <xf numFmtId="3" fontId="0" fillId="0" borderId="5" xfId="0" applyNumberFormat="1" applyBorder="1" applyAlignment="1">
      <alignment horizontal="right"/>
    </xf>
    <xf numFmtId="0" fontId="11" fillId="0" borderId="0" xfId="0" applyFont="1">
      <alignment vertical="center"/>
    </xf>
    <xf numFmtId="3" fontId="5" fillId="5" borderId="0" xfId="0" applyNumberFormat="1" applyFont="1" applyFill="1" applyAlignment="1">
      <alignment horizontal="right"/>
    </xf>
    <xf numFmtId="3" fontId="5" fillId="5" borderId="5" xfId="0" applyNumberFormat="1" applyFont="1" applyFill="1" applyBorder="1" applyAlignment="1">
      <alignment horizontal="right"/>
    </xf>
    <xf numFmtId="0" fontId="12" fillId="6" borderId="0" xfId="0" applyFont="1" applyFill="1">
      <alignment vertical="center"/>
    </xf>
    <xf numFmtId="177" fontId="0" fillId="0" borderId="0" xfId="0" applyNumberFormat="1" applyAlignment="1"/>
    <xf numFmtId="177" fontId="0" fillId="0" borderId="5" xfId="0" applyNumberFormat="1" applyBorder="1" applyAlignment="1"/>
    <xf numFmtId="3" fontId="5" fillId="5" borderId="0" xfId="0" applyNumberFormat="1" applyFont="1" applyFill="1" applyAlignment="1"/>
    <xf numFmtId="3" fontId="5" fillId="5" borderId="5" xfId="0" applyNumberFormat="1" applyFont="1" applyFill="1" applyBorder="1" applyAlignment="1"/>
    <xf numFmtId="176" fontId="5" fillId="4" borderId="0" xfId="0" applyNumberFormat="1" applyFont="1" applyFill="1" applyAlignment="1"/>
    <xf numFmtId="176" fontId="5" fillId="4" borderId="5" xfId="0" applyNumberFormat="1" applyFont="1" applyFill="1" applyBorder="1" applyAlignment="1"/>
    <xf numFmtId="177" fontId="5" fillId="7" borderId="6" xfId="0" applyNumberFormat="1" applyFont="1" applyFill="1" applyBorder="1" applyAlignment="1"/>
    <xf numFmtId="177" fontId="5" fillId="7" borderId="7" xfId="0" applyNumberFormat="1" applyFont="1" applyFill="1" applyBorder="1" applyAlignment="1"/>
    <xf numFmtId="0" fontId="0" fillId="0" borderId="5" xfId="0" applyBorder="1" applyAlignment="1"/>
    <xf numFmtId="0" fontId="0" fillId="6" borderId="0" xfId="0" applyFill="1">
      <alignment vertical="center"/>
    </xf>
    <xf numFmtId="3" fontId="0" fillId="0" borderId="0" xfId="0" applyNumberFormat="1" applyAlignment="1"/>
    <xf numFmtId="3" fontId="0" fillId="0" borderId="5" xfId="0" applyNumberFormat="1" applyBorder="1" applyAlignment="1"/>
    <xf numFmtId="0" fontId="0" fillId="0" borderId="8" xfId="0" applyBorder="1" applyAlignment="1">
      <alignment vertical="center" wrapText="1"/>
    </xf>
    <xf numFmtId="0" fontId="0" fillId="0" borderId="0" xfId="0" applyAlignment="1">
      <alignment vertical="center" wrapText="1"/>
    </xf>
    <xf numFmtId="3" fontId="0" fillId="4" borderId="0" xfId="0" applyNumberFormat="1" applyFill="1" applyAlignment="1"/>
    <xf numFmtId="3" fontId="0" fillId="4" borderId="5" xfId="0" applyNumberFormat="1" applyFill="1" applyBorder="1" applyAlignment="1"/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/>
    </xf>
    <xf numFmtId="0" fontId="0" fillId="0" borderId="10" xfId="0" applyBorder="1" applyAlignment="1"/>
    <xf numFmtId="3" fontId="0" fillId="4" borderId="10" xfId="0" applyNumberFormat="1" applyFill="1" applyBorder="1" applyAlignment="1"/>
    <xf numFmtId="3" fontId="0" fillId="4" borderId="11" xfId="0" applyNumberFormat="1" applyFill="1" applyBorder="1" applyAlignment="1"/>
    <xf numFmtId="0" fontId="0" fillId="6" borderId="10" xfId="0" applyFill="1" applyBorder="1">
      <alignment vertical="center"/>
    </xf>
    <xf numFmtId="3" fontId="0" fillId="0" borderId="11" xfId="0" applyNumberFormat="1" applyBorder="1" applyAlignment="1"/>
    <xf numFmtId="0" fontId="0" fillId="6" borderId="0" xfId="0" applyFill="1" applyAlignment="1">
      <alignment horizontal="left"/>
    </xf>
    <xf numFmtId="0" fontId="0" fillId="0" borderId="11" xfId="0" applyBorder="1" applyAlignment="1"/>
    <xf numFmtId="0" fontId="0" fillId="6" borderId="3" xfId="0" applyFill="1" applyBorder="1" applyAlignment="1"/>
    <xf numFmtId="0" fontId="0" fillId="6" borderId="0" xfId="0" applyFill="1" applyAlignment="1"/>
    <xf numFmtId="0" fontId="0" fillId="4" borderId="0" xfId="0" applyFill="1" applyAlignment="1">
      <alignment horizontal="center"/>
    </xf>
    <xf numFmtId="0" fontId="13" fillId="0" borderId="0" xfId="0" applyFont="1">
      <alignment vertical="center"/>
    </xf>
    <xf numFmtId="3" fontId="0" fillId="0" borderId="12" xfId="0" applyNumberFormat="1" applyBorder="1" applyAlignment="1"/>
    <xf numFmtId="31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179" fontId="0" fillId="0" borderId="0" xfId="0" applyNumberForma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20" fontId="0" fillId="5" borderId="2" xfId="0" applyNumberFormat="1" applyFill="1" applyBorder="1" applyAlignment="1">
      <alignment horizontal="center" vertical="center" wrapText="1"/>
    </xf>
    <xf numFmtId="20" fontId="0" fillId="5" borderId="2" xfId="0" applyNumberFormat="1" applyFill="1" applyBorder="1">
      <alignment vertical="center"/>
    </xf>
    <xf numFmtId="177" fontId="0" fillId="6" borderId="2" xfId="0" applyNumberFormat="1" applyFill="1" applyBorder="1" applyAlignment="1">
      <alignment horizontal="center" vertical="center"/>
    </xf>
    <xf numFmtId="177" fontId="0" fillId="0" borderId="2" xfId="0" applyNumberFormat="1" applyBorder="1" applyAlignment="1">
      <alignment vertical="center" wrapText="1"/>
    </xf>
    <xf numFmtId="176" fontId="0" fillId="0" borderId="2" xfId="0" applyNumberFormat="1" applyBorder="1" applyAlignment="1">
      <alignment vertical="center" wrapText="1"/>
    </xf>
    <xf numFmtId="178" fontId="0" fillId="0" borderId="2" xfId="0" applyNumberFormat="1" applyBorder="1" applyAlignment="1">
      <alignment horizontal="center" vertical="center"/>
    </xf>
    <xf numFmtId="177" fontId="0" fillId="0" borderId="2" xfId="0" applyNumberFormat="1" applyBorder="1">
      <alignment vertical="center"/>
    </xf>
    <xf numFmtId="177" fontId="0" fillId="3" borderId="2" xfId="0" applyNumberFormat="1" applyFill="1" applyBorder="1">
      <alignment vertical="center"/>
    </xf>
    <xf numFmtId="177" fontId="0" fillId="8" borderId="2" xfId="0" applyNumberFormat="1" applyFill="1" applyBorder="1">
      <alignment vertical="center"/>
    </xf>
    <xf numFmtId="177" fontId="0" fillId="2" borderId="2" xfId="0" applyNumberFormat="1" applyFill="1" applyBorder="1" applyAlignment="1">
      <alignment horizontal="right" vertical="center"/>
    </xf>
    <xf numFmtId="177" fontId="0" fillId="2" borderId="2" xfId="0" applyNumberFormat="1" applyFill="1" applyBorder="1">
      <alignment vertical="center"/>
    </xf>
    <xf numFmtId="177" fontId="0" fillId="8" borderId="2" xfId="0" applyNumberForma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177" fontId="0" fillId="9" borderId="2" xfId="0" applyNumberFormat="1" applyFill="1" applyBorder="1" applyAlignment="1">
      <alignment horizontal="right" vertical="center"/>
    </xf>
    <xf numFmtId="0" fontId="0" fillId="2" borderId="2" xfId="0" applyFill="1" applyBorder="1">
      <alignment vertical="center"/>
    </xf>
    <xf numFmtId="0" fontId="0" fillId="0" borderId="2" xfId="0" applyBorder="1" applyAlignment="1">
      <alignment horizontal="right" vertical="center"/>
    </xf>
    <xf numFmtId="177" fontId="0" fillId="6" borderId="2" xfId="0" applyNumberFormat="1" applyFill="1" applyBorder="1" applyAlignment="1">
      <alignment horizontal="right" vertical="center"/>
    </xf>
    <xf numFmtId="20" fontId="0" fillId="9" borderId="2" xfId="0" applyNumberFormat="1" applyFill="1" applyBorder="1" applyAlignment="1">
      <alignment horizontal="center" vertical="center"/>
    </xf>
    <xf numFmtId="46" fontId="0" fillId="0" borderId="2" xfId="0" applyNumberFormat="1" applyBorder="1" applyAlignment="1">
      <alignment horizontal="right" vertical="center"/>
    </xf>
    <xf numFmtId="3" fontId="0" fillId="0" borderId="15" xfId="0" applyNumberFormat="1" applyBorder="1" applyAlignment="1"/>
    <xf numFmtId="0" fontId="0" fillId="0" borderId="15" xfId="0" applyBorder="1" applyAlignment="1"/>
    <xf numFmtId="3" fontId="0" fillId="4" borderId="15" xfId="0" applyNumberFormat="1" applyFill="1" applyBorder="1" applyAlignment="1"/>
    <xf numFmtId="3" fontId="5" fillId="5" borderId="15" xfId="0" applyNumberFormat="1" applyFont="1" applyFill="1" applyBorder="1" applyAlignment="1"/>
    <xf numFmtId="0" fontId="0" fillId="0" borderId="12" xfId="0" applyBorder="1" applyAlignment="1"/>
    <xf numFmtId="0" fontId="0" fillId="4" borderId="15" xfId="0" applyFill="1" applyBorder="1" applyAlignment="1"/>
    <xf numFmtId="3" fontId="0" fillId="0" borderId="14" xfId="0" applyNumberFormat="1" applyBorder="1" applyAlignmen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5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5" fontId="14" fillId="3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0" fillId="0" borderId="2" xfId="0" applyBorder="1" applyAlignment="1">
      <alignment horizontal="right" vertical="center" wrapText="1"/>
    </xf>
  </cellXfs>
  <cellStyles count="1"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89"/>
  <sheetViews>
    <sheetView topLeftCell="A45" zoomScale="80" zoomScaleNormal="80" workbookViewId="0">
      <selection activeCell="K10" sqref="K9:K10"/>
    </sheetView>
  </sheetViews>
  <sheetFormatPr defaultRowHeight="13.5" x14ac:dyDescent="0.15"/>
  <cols>
    <col min="1" max="1" width="1.75" customWidth="1"/>
    <col min="2" max="2" width="12.25" bestFit="1" customWidth="1"/>
    <col min="3" max="3" width="5.625" bestFit="1" customWidth="1"/>
    <col min="4" max="6" width="5.625" customWidth="1"/>
    <col min="7" max="7" width="5.875" bestFit="1" customWidth="1"/>
    <col min="9" max="9" width="10.25" bestFit="1" customWidth="1"/>
    <col min="10" max="10" width="9.25" bestFit="1" customWidth="1"/>
    <col min="12" max="12" width="14.625" bestFit="1" customWidth="1"/>
    <col min="15" max="15" width="10.125" bestFit="1" customWidth="1"/>
    <col min="16" max="16" width="9.625" customWidth="1"/>
    <col min="17" max="17" width="9" customWidth="1"/>
    <col min="18" max="18" width="10.375" customWidth="1"/>
  </cols>
  <sheetData>
    <row r="2" spans="1:20" x14ac:dyDescent="0.15">
      <c r="B2" s="8"/>
      <c r="C2" s="9"/>
      <c r="I2" s="103">
        <v>45078</v>
      </c>
      <c r="J2" s="104"/>
      <c r="K2" t="s">
        <v>60</v>
      </c>
      <c r="L2" s="66">
        <f>EDATE($I$2,1)-1</f>
        <v>45107</v>
      </c>
      <c r="Q2" s="7" t="s">
        <v>14</v>
      </c>
      <c r="R2" s="105"/>
      <c r="S2" s="105"/>
      <c r="T2" s="105"/>
    </row>
    <row r="3" spans="1:20" x14ac:dyDescent="0.15">
      <c r="I3" s="68">
        <f>I2</f>
        <v>45078</v>
      </c>
    </row>
    <row r="4" spans="1:20" x14ac:dyDescent="0.15">
      <c r="A4" s="102"/>
      <c r="B4" s="97"/>
      <c r="C4" s="97" t="s">
        <v>0</v>
      </c>
      <c r="D4" s="98" t="s">
        <v>11</v>
      </c>
      <c r="E4" s="98" t="s">
        <v>20</v>
      </c>
      <c r="F4" s="98" t="s">
        <v>55</v>
      </c>
      <c r="G4" s="98" t="s">
        <v>12</v>
      </c>
      <c r="H4" s="98" t="s">
        <v>56</v>
      </c>
      <c r="I4" s="100" t="s">
        <v>1</v>
      </c>
      <c r="J4" s="100" t="s">
        <v>2</v>
      </c>
      <c r="K4" s="106" t="s">
        <v>5</v>
      </c>
      <c r="L4" s="97" t="s">
        <v>3</v>
      </c>
      <c r="M4" s="98" t="s">
        <v>4</v>
      </c>
      <c r="N4" s="98" t="s">
        <v>6</v>
      </c>
      <c r="O4" s="97" t="s">
        <v>62</v>
      </c>
      <c r="P4" s="98" t="s">
        <v>61</v>
      </c>
      <c r="Q4" s="98" t="s">
        <v>57</v>
      </c>
      <c r="R4" s="98" t="s">
        <v>10</v>
      </c>
      <c r="S4" s="98" t="s">
        <v>7</v>
      </c>
      <c r="T4" s="98" t="s">
        <v>9</v>
      </c>
    </row>
    <row r="5" spans="1:20" x14ac:dyDescent="0.15">
      <c r="A5" s="102"/>
      <c r="B5" s="97"/>
      <c r="C5" s="97"/>
      <c r="D5" s="98"/>
      <c r="E5" s="98"/>
      <c r="F5" s="98"/>
      <c r="G5" s="98"/>
      <c r="H5" s="98"/>
      <c r="I5" s="100"/>
      <c r="J5" s="100"/>
      <c r="K5" s="106"/>
      <c r="L5" s="97"/>
      <c r="M5" s="97"/>
      <c r="N5" s="98"/>
      <c r="O5" s="97"/>
      <c r="P5" s="98"/>
      <c r="Q5" s="97"/>
      <c r="R5" s="98"/>
      <c r="S5" s="98"/>
      <c r="T5" s="98"/>
    </row>
    <row r="6" spans="1:20" x14ac:dyDescent="0.15">
      <c r="A6" s="102"/>
      <c r="B6" s="97"/>
      <c r="C6" s="97"/>
      <c r="D6" s="98"/>
      <c r="E6" s="98"/>
      <c r="F6" s="98"/>
      <c r="G6" s="98"/>
      <c r="H6" s="98"/>
      <c r="I6" s="100"/>
      <c r="J6" s="100"/>
      <c r="K6" s="106"/>
      <c r="L6" s="97"/>
      <c r="M6" s="97"/>
      <c r="N6" s="98"/>
      <c r="O6" s="97"/>
      <c r="P6" s="98"/>
      <c r="Q6" s="97"/>
      <c r="R6" s="98"/>
      <c r="S6" s="98"/>
      <c r="T6" s="98"/>
    </row>
    <row r="7" spans="1:20" x14ac:dyDescent="0.15">
      <c r="A7" s="102"/>
      <c r="B7" s="97"/>
      <c r="C7" s="97"/>
      <c r="D7" s="69" t="s">
        <v>64</v>
      </c>
      <c r="E7" s="98"/>
      <c r="F7" s="98"/>
      <c r="G7" s="98"/>
      <c r="H7" s="98"/>
      <c r="I7" s="100"/>
      <c r="J7" s="100"/>
      <c r="K7" s="106"/>
      <c r="L7" s="97"/>
      <c r="M7" s="70" t="s">
        <v>63</v>
      </c>
      <c r="N7" s="98"/>
      <c r="O7" s="97"/>
      <c r="P7" s="98"/>
      <c r="Q7" s="70" t="s">
        <v>58</v>
      </c>
      <c r="R7" s="98"/>
      <c r="S7" s="98"/>
      <c r="T7" s="98"/>
    </row>
    <row r="8" spans="1:20" x14ac:dyDescent="0.15">
      <c r="A8" s="102"/>
      <c r="B8" s="97"/>
      <c r="C8" s="97"/>
      <c r="D8" s="71">
        <v>0.33333333333333331</v>
      </c>
      <c r="E8" s="98"/>
      <c r="F8" s="98"/>
      <c r="G8" s="98"/>
      <c r="H8" s="98"/>
      <c r="I8" s="100"/>
      <c r="J8" s="100"/>
      <c r="K8" s="106"/>
      <c r="L8" s="97"/>
      <c r="M8" s="72">
        <v>0.33333333333333331</v>
      </c>
      <c r="N8" s="98"/>
      <c r="O8" s="97"/>
      <c r="P8" s="98"/>
      <c r="Q8" s="73"/>
      <c r="R8" s="74">
        <f>40/24</f>
        <v>1.6666666666666667</v>
      </c>
      <c r="S8" s="74">
        <v>2.5</v>
      </c>
      <c r="T8" s="75">
        <v>0.91666666666666663</v>
      </c>
    </row>
    <row r="9" spans="1:20" x14ac:dyDescent="0.15">
      <c r="A9" s="101"/>
      <c r="B9" s="76">
        <f>I2</f>
        <v>45078</v>
      </c>
      <c r="C9" s="70" t="str">
        <f>CHOOSE(WEEKDAY(B9,2),"月","火","水","木","金","土","日")</f>
        <v>木</v>
      </c>
      <c r="D9" s="70"/>
      <c r="E9" s="70"/>
      <c r="F9" s="70"/>
      <c r="G9" s="70"/>
      <c r="H9" s="77"/>
      <c r="I9" s="78">
        <v>0.375</v>
      </c>
      <c r="J9" s="78">
        <v>0.41666666666666669</v>
      </c>
      <c r="K9" s="89" t="str">
        <f t="shared" ref="K9:K39" si="0">IF((J9-I9)*24&gt;=9,"1:00","0:00")</f>
        <v>0:00</v>
      </c>
      <c r="L9" s="77">
        <f>IFERROR(IF(J9-I9-K9,J9-I9-K9,""),"")</f>
        <v>4.1666666666666685E-2</v>
      </c>
      <c r="M9" s="79">
        <f t="shared" ref="M9:M15" si="1">IF(OR(L9="", L9&lt;=$M$8),VALUE(0),MIN(TIME(8,0,0),L9)-$M$8)</f>
        <v>0</v>
      </c>
      <c r="N9" s="80" t="str">
        <f>IF(L9="","0:00",IF(TIME(8,0,0)&lt;L9,L9-TIME(8,0,0),"0:00"))</f>
        <v>0:00</v>
      </c>
      <c r="O9" s="81">
        <f>M9+N9</f>
        <v>0</v>
      </c>
      <c r="P9" s="79">
        <f t="shared" ref="P9:P39" si="2">IF(L9="",VALUE(0),MAX($M$8-L9-$D$8*D9,VALUE(0)))</f>
        <v>0.29166666666666663</v>
      </c>
      <c r="Q9" s="82">
        <f>IF(L9&lt;&gt;"", MIN(L9,TIME(8,0,0)), "")</f>
        <v>4.1666666666666685E-2</v>
      </c>
      <c r="R9" s="82" t="str">
        <f t="shared" ref="R9:R39" ca="1" si="3">IF(B9&gt;$L$2,"",IF(C9="土",MAX(VALUE(SUM(OFFSET(Q9,,,-7,1))-$R$8),VALUE(0)),IF(AND(B9=$L$2,TEXT(B9,"aaa")="金"),MAX(VALUE(SUM(OFFSET(Q9,,,-6,1))-$R$8),VALUE(0)),"")))</f>
        <v/>
      </c>
      <c r="S9" s="83" t="s">
        <v>8</v>
      </c>
      <c r="T9" s="80" t="str">
        <f>IF(J9="","0:00",IF($T$8&lt;J9,MIN(MAX(J9,$T$8),"29:00")-MAX(I9,$T$8),"0:00"))</f>
        <v>0:00</v>
      </c>
    </row>
    <row r="10" spans="1:20" x14ac:dyDescent="0.15">
      <c r="A10" s="101"/>
      <c r="B10" s="76">
        <f>B9+1</f>
        <v>45079</v>
      </c>
      <c r="C10" s="70" t="str">
        <f>CHOOSE(WEEKDAY(B10,2),"月","火","水","木","金","土","日")</f>
        <v>金</v>
      </c>
      <c r="D10" s="70"/>
      <c r="E10" s="70"/>
      <c r="F10" s="70"/>
      <c r="G10" s="70"/>
      <c r="H10" s="77"/>
      <c r="I10" s="78">
        <v>0.375</v>
      </c>
      <c r="J10" s="78">
        <v>0.45833333333333331</v>
      </c>
      <c r="K10" s="89" t="str">
        <f t="shared" si="0"/>
        <v>0:00</v>
      </c>
      <c r="L10" s="77">
        <f t="shared" ref="L10:L39" si="4">IFERROR(IF(J10-I10-K10,J10-I10-K10,""),"")</f>
        <v>8.3333333333333315E-2</v>
      </c>
      <c r="M10" s="79">
        <f t="shared" si="1"/>
        <v>0</v>
      </c>
      <c r="N10" s="80" t="str">
        <f>IF(L10="","0:00",IF(TIME(8,0,0)&lt;L10,L10-TIME(8,0,0),"0:00"))</f>
        <v>0:00</v>
      </c>
      <c r="O10" s="81">
        <f>M10+N10</f>
        <v>0</v>
      </c>
      <c r="P10" s="79">
        <f t="shared" si="2"/>
        <v>0.25</v>
      </c>
      <c r="Q10" s="82">
        <f t="shared" ref="Q10:Q39" si="5">IF(L10&lt;&gt;"", MIN(L10,TIME(8,0,0)), "")</f>
        <v>8.3333333333333315E-2</v>
      </c>
      <c r="R10" s="82" t="str">
        <f t="shared" ca="1" si="3"/>
        <v/>
      </c>
      <c r="S10" s="83" t="s">
        <v>8</v>
      </c>
      <c r="T10" s="80" t="str">
        <f t="shared" ref="T10:T39" si="6">IF(J10="","0:00",IF($T$8&lt;J10,MIN(MAX(J10,$T$8),"29:00")-MAX(I10,$T$8),"0:00"))</f>
        <v>0:00</v>
      </c>
    </row>
    <row r="11" spans="1:20" x14ac:dyDescent="0.15">
      <c r="A11" s="101"/>
      <c r="B11" s="76">
        <f t="shared" ref="B11:B38" si="7">B10+1</f>
        <v>45080</v>
      </c>
      <c r="C11" s="70" t="str">
        <f t="shared" ref="C11:C39" si="8">CHOOSE(WEEKDAY(B11,2),"月","火","水","木","金","土","日")</f>
        <v>土</v>
      </c>
      <c r="D11" s="70"/>
      <c r="E11" s="70"/>
      <c r="F11" s="70"/>
      <c r="G11" s="70"/>
      <c r="H11" s="77"/>
      <c r="I11" s="78"/>
      <c r="J11" s="78"/>
      <c r="K11" s="89" t="str">
        <f t="shared" si="0"/>
        <v>0:00</v>
      </c>
      <c r="L11" s="77" t="str">
        <f>IFERROR(IF(J11-I11-K11,J11-I11-K11,""),"")</f>
        <v/>
      </c>
      <c r="M11" s="79">
        <f t="shared" si="1"/>
        <v>0</v>
      </c>
      <c r="N11" s="80" t="str">
        <f t="shared" ref="N11:N39" si="9">IF(L11="","0:00",IF(TIME(8,0,0)&lt;L11,L11-TIME(8,0,0),"0:00"))</f>
        <v>0:00</v>
      </c>
      <c r="O11" s="81">
        <f t="shared" ref="O11:O39" si="10">M11+N11</f>
        <v>0</v>
      </c>
      <c r="P11" s="79">
        <f t="shared" si="2"/>
        <v>0</v>
      </c>
      <c r="Q11" s="82" t="str">
        <f t="shared" si="5"/>
        <v/>
      </c>
      <c r="R11" s="82">
        <f t="shared" ca="1" si="3"/>
        <v>0</v>
      </c>
      <c r="S11" s="83" t="s">
        <v>8</v>
      </c>
      <c r="T11" s="80" t="str">
        <f t="shared" si="6"/>
        <v>0:00</v>
      </c>
    </row>
    <row r="12" spans="1:20" x14ac:dyDescent="0.15">
      <c r="A12" s="101"/>
      <c r="B12" s="76">
        <f t="shared" si="7"/>
        <v>45081</v>
      </c>
      <c r="C12" s="70" t="str">
        <f t="shared" si="8"/>
        <v>日</v>
      </c>
      <c r="D12" s="70"/>
      <c r="E12" s="70"/>
      <c r="F12" s="70"/>
      <c r="G12" s="70"/>
      <c r="H12" s="77"/>
      <c r="I12" s="78"/>
      <c r="J12" s="78"/>
      <c r="K12" s="89" t="str">
        <f t="shared" si="0"/>
        <v>0:00</v>
      </c>
      <c r="L12" s="77" t="str">
        <f t="shared" si="4"/>
        <v/>
      </c>
      <c r="M12" s="79">
        <f t="shared" si="1"/>
        <v>0</v>
      </c>
      <c r="N12" s="80" t="str">
        <f>IF(L12="","0:00",IF(TIME(8,0,0)&lt;L12,L12-TIME(8,0,0),"0:00"))</f>
        <v>0:00</v>
      </c>
      <c r="O12" s="81">
        <f t="shared" si="10"/>
        <v>0</v>
      </c>
      <c r="P12" s="79">
        <f t="shared" si="2"/>
        <v>0</v>
      </c>
      <c r="Q12" s="82" t="str">
        <f t="shared" si="5"/>
        <v/>
      </c>
      <c r="R12" s="82" t="str">
        <f t="shared" ca="1" si="3"/>
        <v/>
      </c>
      <c r="S12" s="83" t="s">
        <v>8</v>
      </c>
      <c r="T12" s="80" t="str">
        <f t="shared" si="6"/>
        <v>0:00</v>
      </c>
    </row>
    <row r="13" spans="1:20" x14ac:dyDescent="0.15">
      <c r="A13" s="101"/>
      <c r="B13" s="76">
        <f t="shared" si="7"/>
        <v>45082</v>
      </c>
      <c r="C13" s="70" t="str">
        <f t="shared" si="8"/>
        <v>月</v>
      </c>
      <c r="D13" s="70"/>
      <c r="E13" s="70"/>
      <c r="F13" s="70"/>
      <c r="G13" s="70"/>
      <c r="H13" s="77"/>
      <c r="I13" s="78">
        <v>0.375</v>
      </c>
      <c r="J13" s="78">
        <v>0.5</v>
      </c>
      <c r="K13" s="89" t="str">
        <f t="shared" si="0"/>
        <v>0:00</v>
      </c>
      <c r="L13" s="77">
        <f t="shared" si="4"/>
        <v>0.125</v>
      </c>
      <c r="M13" s="79">
        <f t="shared" si="1"/>
        <v>0</v>
      </c>
      <c r="N13" s="80" t="str">
        <f t="shared" si="9"/>
        <v>0:00</v>
      </c>
      <c r="O13" s="81">
        <f>M13+N13</f>
        <v>0</v>
      </c>
      <c r="P13" s="79">
        <f t="shared" si="2"/>
        <v>0.20833333333333331</v>
      </c>
      <c r="Q13" s="82">
        <f t="shared" si="5"/>
        <v>0.125</v>
      </c>
      <c r="R13" s="82" t="str">
        <f t="shared" ca="1" si="3"/>
        <v/>
      </c>
      <c r="S13" s="83" t="s">
        <v>8</v>
      </c>
      <c r="T13" s="80" t="str">
        <f t="shared" si="6"/>
        <v>0:00</v>
      </c>
    </row>
    <row r="14" spans="1:20" x14ac:dyDescent="0.15">
      <c r="A14" s="101"/>
      <c r="B14" s="76">
        <f t="shared" si="7"/>
        <v>45083</v>
      </c>
      <c r="C14" s="70" t="str">
        <f t="shared" si="8"/>
        <v>火</v>
      </c>
      <c r="D14" s="70"/>
      <c r="E14" s="70"/>
      <c r="F14" s="70"/>
      <c r="G14" s="70"/>
      <c r="H14" s="77"/>
      <c r="I14" s="78">
        <v>0.375</v>
      </c>
      <c r="J14" s="78">
        <v>0.54166666666666663</v>
      </c>
      <c r="K14" s="89" t="str">
        <f t="shared" si="0"/>
        <v>0:00</v>
      </c>
      <c r="L14" s="77">
        <f t="shared" si="4"/>
        <v>0.16666666666666663</v>
      </c>
      <c r="M14" s="79">
        <f t="shared" si="1"/>
        <v>0</v>
      </c>
      <c r="N14" s="80" t="str">
        <f t="shared" si="9"/>
        <v>0:00</v>
      </c>
      <c r="O14" s="81">
        <f t="shared" si="10"/>
        <v>0</v>
      </c>
      <c r="P14" s="79">
        <f t="shared" si="2"/>
        <v>0.16666666666666669</v>
      </c>
      <c r="Q14" s="82">
        <f t="shared" si="5"/>
        <v>0.16666666666666663</v>
      </c>
      <c r="R14" s="82" t="str">
        <f t="shared" ca="1" si="3"/>
        <v/>
      </c>
      <c r="S14" s="83" t="s">
        <v>8</v>
      </c>
      <c r="T14" s="80" t="str">
        <f t="shared" si="6"/>
        <v>0:00</v>
      </c>
    </row>
    <row r="15" spans="1:20" x14ac:dyDescent="0.15">
      <c r="A15" s="101"/>
      <c r="B15" s="76">
        <f t="shared" si="7"/>
        <v>45084</v>
      </c>
      <c r="C15" s="70" t="str">
        <f t="shared" si="8"/>
        <v>水</v>
      </c>
      <c r="D15" s="70"/>
      <c r="E15" s="70"/>
      <c r="F15" s="70"/>
      <c r="G15" s="70"/>
      <c r="H15" s="77"/>
      <c r="I15" s="78">
        <v>0.375</v>
      </c>
      <c r="J15" s="78">
        <v>0.58333333333333337</v>
      </c>
      <c r="K15" s="89" t="str">
        <f t="shared" si="0"/>
        <v>0:00</v>
      </c>
      <c r="L15" s="77">
        <f t="shared" si="4"/>
        <v>0.20833333333333337</v>
      </c>
      <c r="M15" s="79">
        <f t="shared" si="1"/>
        <v>0</v>
      </c>
      <c r="N15" s="80" t="str">
        <f t="shared" si="9"/>
        <v>0:00</v>
      </c>
      <c r="O15" s="81">
        <f t="shared" si="10"/>
        <v>0</v>
      </c>
      <c r="P15" s="79">
        <f t="shared" si="2"/>
        <v>0.12499999999999994</v>
      </c>
      <c r="Q15" s="82">
        <f t="shared" si="5"/>
        <v>0.20833333333333337</v>
      </c>
      <c r="R15" s="82" t="str">
        <f t="shared" ca="1" si="3"/>
        <v/>
      </c>
      <c r="S15" s="83" t="s">
        <v>8</v>
      </c>
      <c r="T15" s="80" t="str">
        <f t="shared" si="6"/>
        <v>0:00</v>
      </c>
    </row>
    <row r="16" spans="1:20" x14ac:dyDescent="0.15">
      <c r="A16" s="101"/>
      <c r="B16" s="76">
        <f t="shared" si="7"/>
        <v>45085</v>
      </c>
      <c r="C16" s="70" t="str">
        <f t="shared" si="8"/>
        <v>木</v>
      </c>
      <c r="D16" s="70"/>
      <c r="E16" s="70"/>
      <c r="F16" s="70"/>
      <c r="G16" s="70"/>
      <c r="H16" s="77"/>
      <c r="I16" s="78">
        <v>0.375</v>
      </c>
      <c r="J16" s="78">
        <v>0.625</v>
      </c>
      <c r="K16" s="89" t="str">
        <f t="shared" si="0"/>
        <v>0:00</v>
      </c>
      <c r="L16" s="77">
        <f t="shared" si="4"/>
        <v>0.25</v>
      </c>
      <c r="M16" s="79">
        <f>IF(OR(L16="", L16&lt;=$M$8),VALUE(0),MIN(TIME(8,0,0),L16)-$M$8)</f>
        <v>0</v>
      </c>
      <c r="N16" s="80" t="str">
        <f t="shared" si="9"/>
        <v>0:00</v>
      </c>
      <c r="O16" s="81">
        <f t="shared" si="10"/>
        <v>0</v>
      </c>
      <c r="P16" s="79">
        <f t="shared" si="2"/>
        <v>8.3333333333333315E-2</v>
      </c>
      <c r="Q16" s="82">
        <f t="shared" si="5"/>
        <v>0.25</v>
      </c>
      <c r="R16" s="84" t="str">
        <f t="shared" ca="1" si="3"/>
        <v/>
      </c>
      <c r="S16" s="83" t="s">
        <v>8</v>
      </c>
      <c r="T16" s="80" t="str">
        <f t="shared" si="6"/>
        <v>0:00</v>
      </c>
    </row>
    <row r="17" spans="1:20" x14ac:dyDescent="0.15">
      <c r="A17" s="101"/>
      <c r="B17" s="76">
        <f t="shared" si="7"/>
        <v>45086</v>
      </c>
      <c r="C17" s="70" t="str">
        <f t="shared" si="8"/>
        <v>金</v>
      </c>
      <c r="D17" s="70"/>
      <c r="E17" s="70"/>
      <c r="F17" s="70"/>
      <c r="G17" s="70"/>
      <c r="H17" s="77"/>
      <c r="I17" s="78">
        <v>0.375</v>
      </c>
      <c r="J17" s="78">
        <v>0.66666666666666663</v>
      </c>
      <c r="K17" s="89" t="str">
        <f t="shared" si="0"/>
        <v>0:00</v>
      </c>
      <c r="L17" s="77">
        <f t="shared" si="4"/>
        <v>0.29166666666666663</v>
      </c>
      <c r="M17" s="79">
        <f t="shared" ref="M17:M39" si="11">IF(OR(L17="", L17&lt;=$M$8),VALUE(0),MIN(TIME(8,0,0),L17)-$M$8)</f>
        <v>0</v>
      </c>
      <c r="N17" s="80" t="str">
        <f t="shared" si="9"/>
        <v>0:00</v>
      </c>
      <c r="O17" s="81">
        <f t="shared" si="10"/>
        <v>0</v>
      </c>
      <c r="P17" s="79">
        <f t="shared" si="2"/>
        <v>4.1666666666666685E-2</v>
      </c>
      <c r="Q17" s="82">
        <f t="shared" si="5"/>
        <v>0.29166666666666663</v>
      </c>
      <c r="R17" s="82" t="str">
        <f t="shared" ca="1" si="3"/>
        <v/>
      </c>
      <c r="S17" s="83" t="s">
        <v>8</v>
      </c>
      <c r="T17" s="80" t="str">
        <f t="shared" si="6"/>
        <v>0:00</v>
      </c>
    </row>
    <row r="18" spans="1:20" x14ac:dyDescent="0.15">
      <c r="A18" s="101"/>
      <c r="B18" s="76">
        <f t="shared" si="7"/>
        <v>45087</v>
      </c>
      <c r="C18" s="70" t="str">
        <f t="shared" si="8"/>
        <v>土</v>
      </c>
      <c r="D18" s="70"/>
      <c r="E18" s="70"/>
      <c r="F18" s="70"/>
      <c r="G18" s="70"/>
      <c r="H18" s="77"/>
      <c r="I18" s="78"/>
      <c r="J18" s="78"/>
      <c r="K18" s="89" t="str">
        <f t="shared" si="0"/>
        <v>0:00</v>
      </c>
      <c r="L18" s="77" t="str">
        <f t="shared" si="4"/>
        <v/>
      </c>
      <c r="M18" s="79">
        <f t="shared" si="11"/>
        <v>0</v>
      </c>
      <c r="N18" s="80" t="str">
        <f t="shared" si="9"/>
        <v>0:00</v>
      </c>
      <c r="O18" s="81">
        <f t="shared" si="10"/>
        <v>0</v>
      </c>
      <c r="P18" s="79">
        <f t="shared" si="2"/>
        <v>0</v>
      </c>
      <c r="Q18" s="82" t="str">
        <f t="shared" si="5"/>
        <v/>
      </c>
      <c r="R18" s="82">
        <f t="shared" ca="1" si="3"/>
        <v>0</v>
      </c>
      <c r="S18" s="83" t="s">
        <v>8</v>
      </c>
      <c r="T18" s="80" t="str">
        <f t="shared" si="6"/>
        <v>0:00</v>
      </c>
    </row>
    <row r="19" spans="1:20" x14ac:dyDescent="0.15">
      <c r="A19" s="101"/>
      <c r="B19" s="76">
        <f t="shared" si="7"/>
        <v>45088</v>
      </c>
      <c r="C19" s="70" t="str">
        <f t="shared" si="8"/>
        <v>日</v>
      </c>
      <c r="D19" s="70"/>
      <c r="E19" s="70"/>
      <c r="F19" s="70"/>
      <c r="G19" s="70"/>
      <c r="H19" s="77"/>
      <c r="I19" s="78"/>
      <c r="J19" s="78"/>
      <c r="K19" s="89" t="str">
        <f t="shared" si="0"/>
        <v>0:00</v>
      </c>
      <c r="L19" s="77" t="str">
        <f t="shared" si="4"/>
        <v/>
      </c>
      <c r="M19" s="79">
        <f t="shared" si="11"/>
        <v>0</v>
      </c>
      <c r="N19" s="80" t="str">
        <f t="shared" si="9"/>
        <v>0:00</v>
      </c>
      <c r="O19" s="81">
        <f t="shared" si="10"/>
        <v>0</v>
      </c>
      <c r="P19" s="79">
        <f t="shared" si="2"/>
        <v>0</v>
      </c>
      <c r="Q19" s="82" t="str">
        <f t="shared" si="5"/>
        <v/>
      </c>
      <c r="R19" s="82" t="str">
        <f t="shared" ca="1" si="3"/>
        <v/>
      </c>
      <c r="S19" s="83" t="s">
        <v>8</v>
      </c>
      <c r="T19" s="80" t="str">
        <f t="shared" si="6"/>
        <v>0:00</v>
      </c>
    </row>
    <row r="20" spans="1:20" x14ac:dyDescent="0.15">
      <c r="A20" s="101"/>
      <c r="B20" s="76">
        <f t="shared" si="7"/>
        <v>45089</v>
      </c>
      <c r="C20" s="70" t="str">
        <f t="shared" si="8"/>
        <v>月</v>
      </c>
      <c r="D20" s="70"/>
      <c r="E20" s="70"/>
      <c r="F20" s="70"/>
      <c r="G20" s="70"/>
      <c r="H20" s="77"/>
      <c r="I20" s="78">
        <v>0.375</v>
      </c>
      <c r="J20" s="78">
        <v>0.70833333333333337</v>
      </c>
      <c r="K20" s="89" t="str">
        <f t="shared" si="0"/>
        <v>0:00</v>
      </c>
      <c r="L20" s="77">
        <f t="shared" si="4"/>
        <v>0.33333333333333337</v>
      </c>
      <c r="M20" s="79">
        <f t="shared" si="11"/>
        <v>0</v>
      </c>
      <c r="N20" s="80" t="str">
        <f t="shared" si="9"/>
        <v>0:00</v>
      </c>
      <c r="O20" s="81">
        <f t="shared" si="10"/>
        <v>0</v>
      </c>
      <c r="P20" s="79">
        <f t="shared" si="2"/>
        <v>0</v>
      </c>
      <c r="Q20" s="82">
        <f t="shared" si="5"/>
        <v>0.33333333333333331</v>
      </c>
      <c r="R20" s="82" t="str">
        <f t="shared" ca="1" si="3"/>
        <v/>
      </c>
      <c r="S20" s="83" t="s">
        <v>8</v>
      </c>
      <c r="T20" s="80" t="str">
        <f t="shared" si="6"/>
        <v>0:00</v>
      </c>
    </row>
    <row r="21" spans="1:20" x14ac:dyDescent="0.15">
      <c r="A21" s="101"/>
      <c r="B21" s="76">
        <f t="shared" si="7"/>
        <v>45090</v>
      </c>
      <c r="C21" s="70" t="str">
        <f t="shared" si="8"/>
        <v>火</v>
      </c>
      <c r="D21" s="70"/>
      <c r="E21" s="70"/>
      <c r="F21" s="70"/>
      <c r="G21" s="70"/>
      <c r="H21" s="77"/>
      <c r="I21" s="78">
        <v>0.375</v>
      </c>
      <c r="J21" s="78">
        <v>0.75</v>
      </c>
      <c r="K21" s="89" t="str">
        <f t="shared" si="0"/>
        <v>1:00</v>
      </c>
      <c r="L21" s="77">
        <f t="shared" si="4"/>
        <v>0.33333333333333331</v>
      </c>
      <c r="M21" s="79">
        <f t="shared" si="11"/>
        <v>0</v>
      </c>
      <c r="N21" s="80" t="str">
        <f t="shared" si="9"/>
        <v>0:00</v>
      </c>
      <c r="O21" s="81">
        <f t="shared" si="10"/>
        <v>0</v>
      </c>
      <c r="P21" s="79">
        <f t="shared" si="2"/>
        <v>0</v>
      </c>
      <c r="Q21" s="82">
        <f t="shared" si="5"/>
        <v>0.33333333333333331</v>
      </c>
      <c r="R21" s="82" t="str">
        <f t="shared" ca="1" si="3"/>
        <v/>
      </c>
      <c r="S21" s="83" t="s">
        <v>8</v>
      </c>
      <c r="T21" s="80" t="str">
        <f t="shared" si="6"/>
        <v>0:00</v>
      </c>
    </row>
    <row r="22" spans="1:20" x14ac:dyDescent="0.15">
      <c r="A22" s="101"/>
      <c r="B22" s="76">
        <f t="shared" si="7"/>
        <v>45091</v>
      </c>
      <c r="C22" s="70" t="str">
        <f t="shared" si="8"/>
        <v>水</v>
      </c>
      <c r="D22" s="70"/>
      <c r="E22" s="70"/>
      <c r="F22" s="70"/>
      <c r="G22" s="70"/>
      <c r="H22" s="77"/>
      <c r="I22" s="78">
        <v>0.375</v>
      </c>
      <c r="J22" s="78">
        <v>0.79166666666666663</v>
      </c>
      <c r="K22" s="89" t="str">
        <f t="shared" si="0"/>
        <v>1:00</v>
      </c>
      <c r="L22" s="77">
        <f t="shared" si="4"/>
        <v>0.37499999999999994</v>
      </c>
      <c r="M22" s="79">
        <f t="shared" si="11"/>
        <v>0</v>
      </c>
      <c r="N22" s="80">
        <f t="shared" si="9"/>
        <v>4.166666666666663E-2</v>
      </c>
      <c r="O22" s="81">
        <f t="shared" si="10"/>
        <v>4.166666666666663E-2</v>
      </c>
      <c r="P22" s="79">
        <f t="shared" si="2"/>
        <v>0</v>
      </c>
      <c r="Q22" s="82">
        <f t="shared" si="5"/>
        <v>0.33333333333333331</v>
      </c>
      <c r="R22" s="82" t="str">
        <f t="shared" ca="1" si="3"/>
        <v/>
      </c>
      <c r="S22" s="83" t="s">
        <v>8</v>
      </c>
      <c r="T22" s="80" t="str">
        <f t="shared" si="6"/>
        <v>0:00</v>
      </c>
    </row>
    <row r="23" spans="1:20" x14ac:dyDescent="0.15">
      <c r="A23" s="101"/>
      <c r="B23" s="76">
        <f t="shared" si="7"/>
        <v>45092</v>
      </c>
      <c r="C23" s="70" t="str">
        <f t="shared" si="8"/>
        <v>木</v>
      </c>
      <c r="D23" s="70"/>
      <c r="E23" s="70"/>
      <c r="F23" s="70"/>
      <c r="G23" s="70"/>
      <c r="H23" s="77"/>
      <c r="I23" s="78">
        <v>0.375</v>
      </c>
      <c r="J23" s="78">
        <v>0.83333333333333337</v>
      </c>
      <c r="K23" s="89" t="str">
        <f t="shared" si="0"/>
        <v>1:00</v>
      </c>
      <c r="L23" s="77">
        <f t="shared" si="4"/>
        <v>0.41666666666666669</v>
      </c>
      <c r="M23" s="79">
        <f t="shared" si="11"/>
        <v>0</v>
      </c>
      <c r="N23" s="80">
        <f t="shared" si="9"/>
        <v>8.333333333333337E-2</v>
      </c>
      <c r="O23" s="81">
        <f t="shared" si="10"/>
        <v>8.333333333333337E-2</v>
      </c>
      <c r="P23" s="79">
        <f t="shared" si="2"/>
        <v>0</v>
      </c>
      <c r="Q23" s="82">
        <f t="shared" si="5"/>
        <v>0.33333333333333331</v>
      </c>
      <c r="R23" s="82" t="str">
        <f t="shared" ca="1" si="3"/>
        <v/>
      </c>
      <c r="S23" s="83" t="s">
        <v>8</v>
      </c>
      <c r="T23" s="80" t="str">
        <f t="shared" si="6"/>
        <v>0:00</v>
      </c>
    </row>
    <row r="24" spans="1:20" x14ac:dyDescent="0.15">
      <c r="A24" s="101"/>
      <c r="B24" s="76">
        <f t="shared" si="7"/>
        <v>45093</v>
      </c>
      <c r="C24" s="70" t="str">
        <f t="shared" si="8"/>
        <v>金</v>
      </c>
      <c r="D24" s="70"/>
      <c r="E24" s="70"/>
      <c r="F24" s="70"/>
      <c r="G24" s="70"/>
      <c r="H24" s="77"/>
      <c r="I24" s="78">
        <v>0.375</v>
      </c>
      <c r="J24" s="78">
        <v>0.875</v>
      </c>
      <c r="K24" s="89" t="str">
        <f t="shared" si="0"/>
        <v>1:00</v>
      </c>
      <c r="L24" s="77">
        <f t="shared" si="4"/>
        <v>0.45833333333333331</v>
      </c>
      <c r="M24" s="79">
        <f t="shared" si="11"/>
        <v>0</v>
      </c>
      <c r="N24" s="80">
        <f t="shared" si="9"/>
        <v>0.125</v>
      </c>
      <c r="O24" s="81">
        <f t="shared" si="10"/>
        <v>0.125</v>
      </c>
      <c r="P24" s="79">
        <f t="shared" si="2"/>
        <v>0</v>
      </c>
      <c r="Q24" s="82">
        <f t="shared" si="5"/>
        <v>0.33333333333333331</v>
      </c>
      <c r="R24" s="82" t="str">
        <f t="shared" ca="1" si="3"/>
        <v/>
      </c>
      <c r="S24" s="83" t="s">
        <v>8</v>
      </c>
      <c r="T24" s="80" t="str">
        <f t="shared" si="6"/>
        <v>0:00</v>
      </c>
    </row>
    <row r="25" spans="1:20" x14ac:dyDescent="0.15">
      <c r="A25" s="101"/>
      <c r="B25" s="76">
        <f t="shared" si="7"/>
        <v>45094</v>
      </c>
      <c r="C25" s="70" t="str">
        <f t="shared" si="8"/>
        <v>土</v>
      </c>
      <c r="D25" s="70"/>
      <c r="E25" s="70"/>
      <c r="F25" s="70"/>
      <c r="G25" s="70"/>
      <c r="H25" s="77"/>
      <c r="I25" s="78"/>
      <c r="J25" s="78"/>
      <c r="K25" s="89" t="str">
        <f t="shared" si="0"/>
        <v>0:00</v>
      </c>
      <c r="L25" s="77" t="str">
        <f t="shared" si="4"/>
        <v/>
      </c>
      <c r="M25" s="79">
        <f t="shared" si="11"/>
        <v>0</v>
      </c>
      <c r="N25" s="80" t="str">
        <f t="shared" si="9"/>
        <v>0:00</v>
      </c>
      <c r="O25" s="81">
        <f t="shared" si="10"/>
        <v>0</v>
      </c>
      <c r="P25" s="79">
        <f t="shared" si="2"/>
        <v>0</v>
      </c>
      <c r="Q25" s="82" t="str">
        <f t="shared" si="5"/>
        <v/>
      </c>
      <c r="R25" s="82">
        <f t="shared" ca="1" si="3"/>
        <v>0</v>
      </c>
      <c r="S25" s="83" t="s">
        <v>8</v>
      </c>
      <c r="T25" s="80" t="str">
        <f t="shared" si="6"/>
        <v>0:00</v>
      </c>
    </row>
    <row r="26" spans="1:20" x14ac:dyDescent="0.15">
      <c r="A26" s="101"/>
      <c r="B26" s="76">
        <f t="shared" si="7"/>
        <v>45095</v>
      </c>
      <c r="C26" s="70" t="str">
        <f t="shared" si="8"/>
        <v>日</v>
      </c>
      <c r="D26" s="70"/>
      <c r="E26" s="70"/>
      <c r="F26" s="70"/>
      <c r="G26" s="70"/>
      <c r="H26" s="77"/>
      <c r="I26" s="78"/>
      <c r="J26" s="78"/>
      <c r="K26" s="89" t="str">
        <f t="shared" si="0"/>
        <v>0:00</v>
      </c>
      <c r="L26" s="77" t="str">
        <f t="shared" si="4"/>
        <v/>
      </c>
      <c r="M26" s="79">
        <f t="shared" si="11"/>
        <v>0</v>
      </c>
      <c r="N26" s="80" t="str">
        <f t="shared" si="9"/>
        <v>0:00</v>
      </c>
      <c r="O26" s="81">
        <f t="shared" si="10"/>
        <v>0</v>
      </c>
      <c r="P26" s="79">
        <f t="shared" si="2"/>
        <v>0</v>
      </c>
      <c r="Q26" s="82" t="str">
        <f t="shared" si="5"/>
        <v/>
      </c>
      <c r="R26" s="82" t="str">
        <f t="shared" ca="1" si="3"/>
        <v/>
      </c>
      <c r="S26" s="83" t="s">
        <v>8</v>
      </c>
      <c r="T26" s="80" t="str">
        <f t="shared" si="6"/>
        <v>0:00</v>
      </c>
    </row>
    <row r="27" spans="1:20" x14ac:dyDescent="0.15">
      <c r="A27" s="101"/>
      <c r="B27" s="76">
        <f t="shared" si="7"/>
        <v>45096</v>
      </c>
      <c r="C27" s="70" t="str">
        <f t="shared" si="8"/>
        <v>月</v>
      </c>
      <c r="D27" s="70"/>
      <c r="E27" s="70"/>
      <c r="F27" s="70"/>
      <c r="G27" s="70"/>
      <c r="H27" s="77"/>
      <c r="I27" s="78">
        <v>0.375</v>
      </c>
      <c r="J27" s="78">
        <v>0.91666666666666663</v>
      </c>
      <c r="K27" s="89" t="str">
        <f t="shared" si="0"/>
        <v>1:00</v>
      </c>
      <c r="L27" s="77">
        <f t="shared" si="4"/>
        <v>0.49999999999999994</v>
      </c>
      <c r="M27" s="79">
        <f t="shared" si="11"/>
        <v>0</v>
      </c>
      <c r="N27" s="80">
        <f t="shared" si="9"/>
        <v>0.16666666666666663</v>
      </c>
      <c r="O27" s="81">
        <f t="shared" si="10"/>
        <v>0.16666666666666663</v>
      </c>
      <c r="P27" s="79">
        <f t="shared" si="2"/>
        <v>0</v>
      </c>
      <c r="Q27" s="82">
        <f t="shared" si="5"/>
        <v>0.33333333333333331</v>
      </c>
      <c r="R27" s="82" t="str">
        <f t="shared" ca="1" si="3"/>
        <v/>
      </c>
      <c r="S27" s="83" t="s">
        <v>8</v>
      </c>
      <c r="T27" s="80" t="str">
        <f t="shared" si="6"/>
        <v>0:00</v>
      </c>
    </row>
    <row r="28" spans="1:20" x14ac:dyDescent="0.15">
      <c r="A28" s="101"/>
      <c r="B28" s="76">
        <f t="shared" si="7"/>
        <v>45097</v>
      </c>
      <c r="C28" s="70" t="str">
        <f t="shared" si="8"/>
        <v>火</v>
      </c>
      <c r="D28" s="70"/>
      <c r="E28" s="70"/>
      <c r="F28" s="70"/>
      <c r="G28" s="70"/>
      <c r="H28" s="77"/>
      <c r="I28" s="78">
        <v>0.375</v>
      </c>
      <c r="J28" s="78">
        <v>0.95833333333333337</v>
      </c>
      <c r="K28" s="89" t="str">
        <f t="shared" si="0"/>
        <v>1:00</v>
      </c>
      <c r="L28" s="77">
        <f t="shared" si="4"/>
        <v>0.54166666666666674</v>
      </c>
      <c r="M28" s="79">
        <f t="shared" si="11"/>
        <v>0</v>
      </c>
      <c r="N28" s="80">
        <f t="shared" si="9"/>
        <v>0.20833333333333343</v>
      </c>
      <c r="O28" s="81">
        <f t="shared" si="10"/>
        <v>0.20833333333333343</v>
      </c>
      <c r="P28" s="79">
        <f t="shared" si="2"/>
        <v>0</v>
      </c>
      <c r="Q28" s="82">
        <f t="shared" si="5"/>
        <v>0.33333333333333331</v>
      </c>
      <c r="R28" s="82" t="str">
        <f t="shared" ca="1" si="3"/>
        <v/>
      </c>
      <c r="S28" s="83" t="s">
        <v>8</v>
      </c>
      <c r="T28" s="80">
        <f t="shared" si="6"/>
        <v>4.1666666666666741E-2</v>
      </c>
    </row>
    <row r="29" spans="1:20" x14ac:dyDescent="0.15">
      <c r="A29" s="101"/>
      <c r="B29" s="76">
        <f t="shared" si="7"/>
        <v>45098</v>
      </c>
      <c r="C29" s="70" t="str">
        <f t="shared" si="8"/>
        <v>水</v>
      </c>
      <c r="D29" s="70"/>
      <c r="E29" s="70"/>
      <c r="F29" s="70"/>
      <c r="G29" s="70"/>
      <c r="H29" s="77"/>
      <c r="I29" s="78">
        <v>0.375</v>
      </c>
      <c r="J29" s="78">
        <v>1</v>
      </c>
      <c r="K29" s="89" t="str">
        <f t="shared" si="0"/>
        <v>1:00</v>
      </c>
      <c r="L29" s="77">
        <f t="shared" si="4"/>
        <v>0.58333333333333337</v>
      </c>
      <c r="M29" s="79">
        <f t="shared" si="11"/>
        <v>0</v>
      </c>
      <c r="N29" s="80">
        <f t="shared" si="9"/>
        <v>0.25000000000000006</v>
      </c>
      <c r="O29" s="81">
        <f t="shared" si="10"/>
        <v>0.25000000000000006</v>
      </c>
      <c r="P29" s="79">
        <f t="shared" si="2"/>
        <v>0</v>
      </c>
      <c r="Q29" s="82">
        <f t="shared" si="5"/>
        <v>0.33333333333333331</v>
      </c>
      <c r="R29" s="82" t="str">
        <f t="shared" ca="1" si="3"/>
        <v/>
      </c>
      <c r="S29" s="83" t="s">
        <v>8</v>
      </c>
      <c r="T29" s="80">
        <f t="shared" si="6"/>
        <v>8.333333333333337E-2</v>
      </c>
    </row>
    <row r="30" spans="1:20" x14ac:dyDescent="0.15">
      <c r="A30" s="101"/>
      <c r="B30" s="76">
        <f t="shared" si="7"/>
        <v>45099</v>
      </c>
      <c r="C30" s="70" t="str">
        <f t="shared" si="8"/>
        <v>木</v>
      </c>
      <c r="D30" s="70"/>
      <c r="E30" s="70"/>
      <c r="F30" s="70"/>
      <c r="G30" s="70"/>
      <c r="H30" s="77"/>
      <c r="I30" s="78">
        <v>0.375</v>
      </c>
      <c r="J30" s="78">
        <v>1</v>
      </c>
      <c r="K30" s="89" t="str">
        <f t="shared" si="0"/>
        <v>1:00</v>
      </c>
      <c r="L30" s="77">
        <f t="shared" si="4"/>
        <v>0.58333333333333337</v>
      </c>
      <c r="M30" s="79">
        <f t="shared" si="11"/>
        <v>0</v>
      </c>
      <c r="N30" s="80">
        <f t="shared" si="9"/>
        <v>0.25000000000000006</v>
      </c>
      <c r="O30" s="81">
        <f t="shared" si="10"/>
        <v>0.25000000000000006</v>
      </c>
      <c r="P30" s="79">
        <f t="shared" si="2"/>
        <v>0</v>
      </c>
      <c r="Q30" s="82">
        <f t="shared" si="5"/>
        <v>0.33333333333333331</v>
      </c>
      <c r="R30" s="82" t="str">
        <f t="shared" ca="1" si="3"/>
        <v/>
      </c>
      <c r="S30" s="83" t="s">
        <v>8</v>
      </c>
      <c r="T30" s="80">
        <f t="shared" si="6"/>
        <v>8.333333333333337E-2</v>
      </c>
    </row>
    <row r="31" spans="1:20" x14ac:dyDescent="0.15">
      <c r="A31" s="101"/>
      <c r="B31" s="76">
        <f t="shared" si="7"/>
        <v>45100</v>
      </c>
      <c r="C31" s="70" t="str">
        <f t="shared" si="8"/>
        <v>金</v>
      </c>
      <c r="D31" s="70"/>
      <c r="E31" s="70"/>
      <c r="F31" s="70"/>
      <c r="G31" s="70"/>
      <c r="H31" s="77"/>
      <c r="I31" s="78">
        <v>0.375</v>
      </c>
      <c r="J31" s="78">
        <v>1</v>
      </c>
      <c r="K31" s="89" t="str">
        <f t="shared" si="0"/>
        <v>1:00</v>
      </c>
      <c r="L31" s="77">
        <f t="shared" si="4"/>
        <v>0.58333333333333337</v>
      </c>
      <c r="M31" s="79">
        <f t="shared" si="11"/>
        <v>0</v>
      </c>
      <c r="N31" s="80">
        <f t="shared" si="9"/>
        <v>0.25000000000000006</v>
      </c>
      <c r="O31" s="81">
        <f t="shared" si="10"/>
        <v>0.25000000000000006</v>
      </c>
      <c r="P31" s="79">
        <f t="shared" si="2"/>
        <v>0</v>
      </c>
      <c r="Q31" s="82">
        <f t="shared" si="5"/>
        <v>0.33333333333333331</v>
      </c>
      <c r="R31" s="82" t="str">
        <f t="shared" ca="1" si="3"/>
        <v/>
      </c>
      <c r="S31" s="83" t="s">
        <v>8</v>
      </c>
      <c r="T31" s="80">
        <f t="shared" si="6"/>
        <v>8.333333333333337E-2</v>
      </c>
    </row>
    <row r="32" spans="1:20" x14ac:dyDescent="0.15">
      <c r="A32" s="101"/>
      <c r="B32" s="76">
        <f t="shared" si="7"/>
        <v>45101</v>
      </c>
      <c r="C32" s="70" t="str">
        <f t="shared" si="8"/>
        <v>土</v>
      </c>
      <c r="D32" s="70"/>
      <c r="E32" s="70"/>
      <c r="F32" s="70"/>
      <c r="G32" s="70"/>
      <c r="H32" s="77"/>
      <c r="I32" s="78"/>
      <c r="J32" s="78"/>
      <c r="K32" s="89" t="str">
        <f t="shared" si="0"/>
        <v>0:00</v>
      </c>
      <c r="L32" s="77" t="str">
        <f t="shared" si="4"/>
        <v/>
      </c>
      <c r="M32" s="79">
        <f t="shared" si="11"/>
        <v>0</v>
      </c>
      <c r="N32" s="80" t="str">
        <f t="shared" si="9"/>
        <v>0:00</v>
      </c>
      <c r="O32" s="81">
        <f t="shared" si="10"/>
        <v>0</v>
      </c>
      <c r="P32" s="79">
        <f t="shared" si="2"/>
        <v>0</v>
      </c>
      <c r="Q32" s="82" t="str">
        <f t="shared" si="5"/>
        <v/>
      </c>
      <c r="R32" s="82">
        <f t="shared" ca="1" si="3"/>
        <v>0</v>
      </c>
      <c r="S32" s="83" t="s">
        <v>8</v>
      </c>
      <c r="T32" s="80" t="str">
        <f t="shared" si="6"/>
        <v>0:00</v>
      </c>
    </row>
    <row r="33" spans="1:20" x14ac:dyDescent="0.15">
      <c r="A33" s="101"/>
      <c r="B33" s="76">
        <f t="shared" si="7"/>
        <v>45102</v>
      </c>
      <c r="C33" s="70" t="str">
        <f t="shared" si="8"/>
        <v>日</v>
      </c>
      <c r="D33" s="70"/>
      <c r="E33" s="70"/>
      <c r="F33" s="70"/>
      <c r="G33" s="70"/>
      <c r="H33" s="77"/>
      <c r="I33" s="78"/>
      <c r="J33" s="78"/>
      <c r="K33" s="89" t="str">
        <f t="shared" si="0"/>
        <v>0:00</v>
      </c>
      <c r="L33" s="77" t="str">
        <f t="shared" si="4"/>
        <v/>
      </c>
      <c r="M33" s="79">
        <f t="shared" si="11"/>
        <v>0</v>
      </c>
      <c r="N33" s="80" t="str">
        <f t="shared" si="9"/>
        <v>0:00</v>
      </c>
      <c r="O33" s="81">
        <f t="shared" si="10"/>
        <v>0</v>
      </c>
      <c r="P33" s="79">
        <f t="shared" si="2"/>
        <v>0</v>
      </c>
      <c r="Q33" s="82" t="str">
        <f t="shared" si="5"/>
        <v/>
      </c>
      <c r="R33" s="82" t="str">
        <f t="shared" ca="1" si="3"/>
        <v/>
      </c>
      <c r="S33" s="83" t="s">
        <v>8</v>
      </c>
      <c r="T33" s="80" t="str">
        <f t="shared" si="6"/>
        <v>0:00</v>
      </c>
    </row>
    <row r="34" spans="1:20" x14ac:dyDescent="0.15">
      <c r="A34" s="101"/>
      <c r="B34" s="76">
        <f t="shared" si="7"/>
        <v>45103</v>
      </c>
      <c r="C34" s="70" t="str">
        <f t="shared" si="8"/>
        <v>月</v>
      </c>
      <c r="D34" s="70"/>
      <c r="E34" s="70"/>
      <c r="F34" s="70"/>
      <c r="G34" s="70"/>
      <c r="H34" s="77"/>
      <c r="I34" s="78">
        <v>0.375</v>
      </c>
      <c r="J34" s="78">
        <v>1</v>
      </c>
      <c r="K34" s="89" t="str">
        <f t="shared" si="0"/>
        <v>1:00</v>
      </c>
      <c r="L34" s="77">
        <f t="shared" si="4"/>
        <v>0.58333333333333337</v>
      </c>
      <c r="M34" s="79">
        <f t="shared" si="11"/>
        <v>0</v>
      </c>
      <c r="N34" s="80">
        <f t="shared" si="9"/>
        <v>0.25000000000000006</v>
      </c>
      <c r="O34" s="81">
        <f t="shared" si="10"/>
        <v>0.25000000000000006</v>
      </c>
      <c r="P34" s="79">
        <f t="shared" si="2"/>
        <v>0</v>
      </c>
      <c r="Q34" s="82">
        <f t="shared" si="5"/>
        <v>0.33333333333333331</v>
      </c>
      <c r="R34" s="82" t="str">
        <f t="shared" ca="1" si="3"/>
        <v/>
      </c>
      <c r="S34" s="83" t="s">
        <v>8</v>
      </c>
      <c r="T34" s="80">
        <f t="shared" si="6"/>
        <v>8.333333333333337E-2</v>
      </c>
    </row>
    <row r="35" spans="1:20" x14ac:dyDescent="0.15">
      <c r="A35" s="101"/>
      <c r="B35" s="76">
        <f t="shared" si="7"/>
        <v>45104</v>
      </c>
      <c r="C35" s="70" t="str">
        <f t="shared" si="8"/>
        <v>火</v>
      </c>
      <c r="D35" s="70"/>
      <c r="E35" s="70"/>
      <c r="F35" s="70"/>
      <c r="G35" s="70"/>
      <c r="H35" s="77"/>
      <c r="I35" s="78">
        <v>0.375</v>
      </c>
      <c r="J35" s="78">
        <v>1</v>
      </c>
      <c r="K35" s="89" t="str">
        <f t="shared" si="0"/>
        <v>1:00</v>
      </c>
      <c r="L35" s="77">
        <f t="shared" si="4"/>
        <v>0.58333333333333337</v>
      </c>
      <c r="M35" s="79">
        <f t="shared" si="11"/>
        <v>0</v>
      </c>
      <c r="N35" s="80">
        <f t="shared" si="9"/>
        <v>0.25000000000000006</v>
      </c>
      <c r="O35" s="81">
        <f t="shared" si="10"/>
        <v>0.25000000000000006</v>
      </c>
      <c r="P35" s="79">
        <f t="shared" si="2"/>
        <v>0</v>
      </c>
      <c r="Q35" s="82">
        <f t="shared" si="5"/>
        <v>0.33333333333333331</v>
      </c>
      <c r="R35" s="82" t="str">
        <f t="shared" ca="1" si="3"/>
        <v/>
      </c>
      <c r="S35" s="83" t="s">
        <v>8</v>
      </c>
      <c r="T35" s="80">
        <f t="shared" si="6"/>
        <v>8.333333333333337E-2</v>
      </c>
    </row>
    <row r="36" spans="1:20" x14ac:dyDescent="0.15">
      <c r="A36" s="101"/>
      <c r="B36" s="76">
        <f t="shared" si="7"/>
        <v>45105</v>
      </c>
      <c r="C36" s="70" t="str">
        <f t="shared" si="8"/>
        <v>水</v>
      </c>
      <c r="D36" s="70"/>
      <c r="E36" s="70"/>
      <c r="F36" s="70"/>
      <c r="G36" s="70"/>
      <c r="H36" s="77"/>
      <c r="I36" s="78">
        <v>0.375</v>
      </c>
      <c r="J36" s="78">
        <v>1</v>
      </c>
      <c r="K36" s="89" t="str">
        <f t="shared" si="0"/>
        <v>1:00</v>
      </c>
      <c r="L36" s="77">
        <f t="shared" si="4"/>
        <v>0.58333333333333337</v>
      </c>
      <c r="M36" s="79">
        <f t="shared" si="11"/>
        <v>0</v>
      </c>
      <c r="N36" s="80">
        <f t="shared" si="9"/>
        <v>0.25000000000000006</v>
      </c>
      <c r="O36" s="81">
        <f t="shared" si="10"/>
        <v>0.25000000000000006</v>
      </c>
      <c r="P36" s="79">
        <f t="shared" si="2"/>
        <v>0</v>
      </c>
      <c r="Q36" s="82">
        <f t="shared" si="5"/>
        <v>0.33333333333333331</v>
      </c>
      <c r="R36" s="82" t="str">
        <f t="shared" ca="1" si="3"/>
        <v/>
      </c>
      <c r="S36" s="83" t="s">
        <v>8</v>
      </c>
      <c r="T36" s="80">
        <f t="shared" si="6"/>
        <v>8.333333333333337E-2</v>
      </c>
    </row>
    <row r="37" spans="1:20" x14ac:dyDescent="0.15">
      <c r="A37" s="101"/>
      <c r="B37" s="76">
        <f t="shared" si="7"/>
        <v>45106</v>
      </c>
      <c r="C37" s="70" t="str">
        <f t="shared" si="8"/>
        <v>木</v>
      </c>
      <c r="D37" s="70"/>
      <c r="E37" s="70"/>
      <c r="F37" s="70"/>
      <c r="G37" s="70"/>
      <c r="H37" s="77"/>
      <c r="I37" s="78">
        <v>0.375</v>
      </c>
      <c r="J37" s="78">
        <v>1</v>
      </c>
      <c r="K37" s="89" t="str">
        <f t="shared" si="0"/>
        <v>1:00</v>
      </c>
      <c r="L37" s="77">
        <f t="shared" si="4"/>
        <v>0.58333333333333337</v>
      </c>
      <c r="M37" s="79">
        <f t="shared" si="11"/>
        <v>0</v>
      </c>
      <c r="N37" s="80">
        <f t="shared" si="9"/>
        <v>0.25000000000000006</v>
      </c>
      <c r="O37" s="81">
        <f t="shared" si="10"/>
        <v>0.25000000000000006</v>
      </c>
      <c r="P37" s="79">
        <f t="shared" si="2"/>
        <v>0</v>
      </c>
      <c r="Q37" s="82">
        <f t="shared" si="5"/>
        <v>0.33333333333333331</v>
      </c>
      <c r="R37" s="82" t="str">
        <f t="shared" ca="1" si="3"/>
        <v/>
      </c>
      <c r="S37" s="83" t="s">
        <v>8</v>
      </c>
      <c r="T37" s="80">
        <f t="shared" si="6"/>
        <v>8.333333333333337E-2</v>
      </c>
    </row>
    <row r="38" spans="1:20" x14ac:dyDescent="0.15">
      <c r="A38" s="101"/>
      <c r="B38" s="76">
        <f t="shared" si="7"/>
        <v>45107</v>
      </c>
      <c r="C38" s="70" t="str">
        <f t="shared" si="8"/>
        <v>金</v>
      </c>
      <c r="D38" s="70"/>
      <c r="E38" s="70"/>
      <c r="F38" s="70"/>
      <c r="G38" s="70"/>
      <c r="H38" s="77"/>
      <c r="I38" s="78">
        <v>0.375</v>
      </c>
      <c r="J38" s="78">
        <v>1</v>
      </c>
      <c r="K38" s="89" t="str">
        <f t="shared" si="0"/>
        <v>1:00</v>
      </c>
      <c r="L38" s="77">
        <f t="shared" si="4"/>
        <v>0.58333333333333337</v>
      </c>
      <c r="M38" s="79">
        <f t="shared" si="11"/>
        <v>0</v>
      </c>
      <c r="N38" s="80">
        <f t="shared" si="9"/>
        <v>0.25000000000000006</v>
      </c>
      <c r="O38" s="81">
        <f t="shared" si="10"/>
        <v>0.25000000000000006</v>
      </c>
      <c r="P38" s="79">
        <f t="shared" si="2"/>
        <v>0</v>
      </c>
      <c r="Q38" s="82">
        <f t="shared" si="5"/>
        <v>0.33333333333333331</v>
      </c>
      <c r="R38" s="82">
        <f t="shared" ca="1" si="3"/>
        <v>0</v>
      </c>
      <c r="S38" s="83" t="s">
        <v>8</v>
      </c>
      <c r="T38" s="80">
        <f t="shared" si="6"/>
        <v>8.333333333333337E-2</v>
      </c>
    </row>
    <row r="39" spans="1:20" x14ac:dyDescent="0.15">
      <c r="A39" s="101"/>
      <c r="B39" s="76">
        <f>B38+1</f>
        <v>45108</v>
      </c>
      <c r="C39" s="70" t="str">
        <f t="shared" si="8"/>
        <v>土</v>
      </c>
      <c r="D39" s="70"/>
      <c r="E39" s="70"/>
      <c r="F39" s="70"/>
      <c r="G39" s="70"/>
      <c r="H39" s="77"/>
      <c r="I39" s="78"/>
      <c r="J39" s="78"/>
      <c r="K39" s="89" t="str">
        <f t="shared" si="0"/>
        <v>0:00</v>
      </c>
      <c r="L39" s="77" t="str">
        <f t="shared" si="4"/>
        <v/>
      </c>
      <c r="M39" s="79">
        <f t="shared" si="11"/>
        <v>0</v>
      </c>
      <c r="N39" s="80" t="str">
        <f t="shared" si="9"/>
        <v>0:00</v>
      </c>
      <c r="O39" s="81">
        <f t="shared" si="10"/>
        <v>0</v>
      </c>
      <c r="P39" s="79">
        <f t="shared" si="2"/>
        <v>0</v>
      </c>
      <c r="Q39" s="82" t="str">
        <f t="shared" si="5"/>
        <v/>
      </c>
      <c r="R39" s="82" t="str">
        <f t="shared" ca="1" si="3"/>
        <v/>
      </c>
      <c r="S39" s="83" t="s">
        <v>8</v>
      </c>
      <c r="T39" s="80" t="str">
        <f t="shared" si="6"/>
        <v>0:00</v>
      </c>
    </row>
    <row r="40" spans="1:20" x14ac:dyDescent="0.15">
      <c r="A40" s="6"/>
      <c r="B40" s="97" t="s">
        <v>13</v>
      </c>
      <c r="C40" s="97"/>
      <c r="D40" s="85">
        <f>SUM(D9:D39)</f>
        <v>0</v>
      </c>
      <c r="E40" s="85">
        <f>COUNT(E9:E39)</f>
        <v>0</v>
      </c>
      <c r="F40" s="85">
        <f>COUNT(F9:F39)</f>
        <v>0</v>
      </c>
      <c r="G40" s="85">
        <f>COUNT(G9:G39)</f>
        <v>0</v>
      </c>
      <c r="H40" s="81">
        <f>SUM(H9:H39)</f>
        <v>0</v>
      </c>
      <c r="I40" s="85">
        <f>COUNT(I9:I39)</f>
        <v>22</v>
      </c>
      <c r="J40" s="86"/>
      <c r="K40" s="80">
        <f t="shared" ref="K40:O40" si="12">SUM(K9:K39)</f>
        <v>0</v>
      </c>
      <c r="L40" s="81">
        <f>SUM(L9:L39)</f>
        <v>8.7916666666666661</v>
      </c>
      <c r="M40" s="81">
        <f t="shared" si="12"/>
        <v>0</v>
      </c>
      <c r="N40" s="81">
        <f t="shared" si="12"/>
        <v>2.625</v>
      </c>
      <c r="O40" s="81">
        <f t="shared" si="12"/>
        <v>2.625</v>
      </c>
      <c r="P40" s="79">
        <f>SUM(P9:P39)</f>
        <v>1.1666666666666667</v>
      </c>
      <c r="Q40" s="87">
        <f ca="1">IF(MATCH(10^10,R9:R39)&lt;&gt;31,SUM(OFFSET(Q39,,,MATCH(10^10,R9:R39)-31,1)), 0)</f>
        <v>0</v>
      </c>
      <c r="R40" s="81">
        <f ca="1">SUM(R9:R39)</f>
        <v>0</v>
      </c>
      <c r="S40" s="88">
        <f ca="1">MAX(N40+R40-$S$8, VALUE(0))</f>
        <v>0.125</v>
      </c>
      <c r="T40" s="81">
        <f>SUM(T9:T39)</f>
        <v>0.7083333333333337</v>
      </c>
    </row>
    <row r="41" spans="1:20" x14ac:dyDescent="0.15">
      <c r="B41" s="10"/>
      <c r="C41" s="10"/>
      <c r="E41" s="1" t="s">
        <v>15</v>
      </c>
      <c r="F41" s="8">
        <v>31</v>
      </c>
      <c r="G41" s="11">
        <v>7</v>
      </c>
      <c r="H41" s="3" t="s">
        <v>16</v>
      </c>
      <c r="I41" s="11">
        <f>ROUNDDOWN(F41*40/G41,0)</f>
        <v>177</v>
      </c>
      <c r="J41" s="1"/>
      <c r="K41" s="2"/>
      <c r="L41" s="3"/>
      <c r="M41" s="3"/>
      <c r="N41" s="3"/>
      <c r="O41" s="3"/>
      <c r="P41" s="3"/>
      <c r="Q41" s="4" t="s">
        <v>59</v>
      </c>
      <c r="R41" s="67" t="s">
        <v>65</v>
      </c>
      <c r="S41" s="5" t="s">
        <v>65</v>
      </c>
      <c r="T41" s="3"/>
    </row>
    <row r="42" spans="1:20" ht="14.25" thickBot="1" x14ac:dyDescent="0.2">
      <c r="H42" s="3"/>
      <c r="J42" s="1"/>
      <c r="K42" s="2"/>
      <c r="L42" s="3"/>
      <c r="M42" s="3"/>
      <c r="N42" s="3"/>
      <c r="O42" s="3"/>
      <c r="P42" s="3"/>
      <c r="Q42" s="4"/>
      <c r="R42" s="3"/>
      <c r="S42" s="5"/>
      <c r="T42" s="3"/>
    </row>
    <row r="43" spans="1:20" x14ac:dyDescent="0.15">
      <c r="B43" s="98" t="s">
        <v>17</v>
      </c>
      <c r="C43" s="98"/>
      <c r="D43" s="12" t="s">
        <v>18</v>
      </c>
      <c r="E43" s="12"/>
      <c r="F43" s="12"/>
      <c r="G43" s="12"/>
      <c r="H43" s="13"/>
      <c r="I43" s="12"/>
      <c r="J43" s="12"/>
      <c r="K43" s="12"/>
      <c r="L43" s="13"/>
      <c r="M43" s="13"/>
      <c r="N43" s="13"/>
      <c r="O43" s="14">
        <f>I40</f>
        <v>22</v>
      </c>
      <c r="P43" s="15">
        <f>I40</f>
        <v>22</v>
      </c>
    </row>
    <row r="44" spans="1:20" x14ac:dyDescent="0.15">
      <c r="B44" s="98"/>
      <c r="C44" s="98"/>
      <c r="D44" s="16" t="s">
        <v>19</v>
      </c>
      <c r="E44" s="17"/>
      <c r="F44" s="17"/>
      <c r="G44" s="17"/>
      <c r="H44" s="7"/>
      <c r="I44" s="17"/>
      <c r="J44" s="17"/>
      <c r="K44" s="17"/>
      <c r="L44" s="7"/>
      <c r="M44" s="7"/>
      <c r="N44" s="7"/>
      <c r="O44" s="18">
        <f>D40</f>
        <v>0</v>
      </c>
      <c r="P44" s="19">
        <f>D40</f>
        <v>0</v>
      </c>
      <c r="Q44" s="4"/>
      <c r="R44" s="3"/>
      <c r="S44" s="5"/>
      <c r="T44" s="3"/>
    </row>
    <row r="45" spans="1:20" x14ac:dyDescent="0.15">
      <c r="B45" s="98"/>
      <c r="C45" s="98"/>
      <c r="D45" s="16" t="s">
        <v>20</v>
      </c>
      <c r="E45" s="17"/>
      <c r="F45" s="17"/>
      <c r="G45" s="17"/>
      <c r="H45" s="7"/>
      <c r="I45" s="17"/>
      <c r="J45" s="17"/>
      <c r="K45" s="17"/>
      <c r="L45" s="7"/>
      <c r="M45" s="7"/>
      <c r="N45" s="7"/>
      <c r="O45" s="18">
        <f>E40</f>
        <v>0</v>
      </c>
      <c r="P45" s="19">
        <f>E40</f>
        <v>0</v>
      </c>
    </row>
    <row r="46" spans="1:20" x14ac:dyDescent="0.15">
      <c r="B46" s="98"/>
      <c r="C46" s="98"/>
      <c r="D46" s="16" t="s">
        <v>21</v>
      </c>
      <c r="E46" s="17"/>
      <c r="F46" s="17"/>
      <c r="G46" s="17"/>
      <c r="H46" s="7"/>
      <c r="I46" s="17"/>
      <c r="J46" s="17"/>
      <c r="K46" s="17"/>
      <c r="L46" s="7"/>
      <c r="M46" s="7"/>
      <c r="N46" s="7"/>
      <c r="O46" s="18">
        <f>F40</f>
        <v>0</v>
      </c>
      <c r="P46" s="19">
        <f>F40</f>
        <v>0</v>
      </c>
    </row>
    <row r="47" spans="1:20" x14ac:dyDescent="0.15">
      <c r="B47" s="98"/>
      <c r="C47" s="98"/>
      <c r="D47" s="20" t="s">
        <v>22</v>
      </c>
      <c r="E47" s="20"/>
      <c r="F47" s="20"/>
      <c r="G47" s="17"/>
      <c r="H47" s="7"/>
      <c r="I47" s="17"/>
      <c r="J47" s="17"/>
      <c r="K47" s="17"/>
      <c r="L47" s="7"/>
      <c r="M47" s="7"/>
      <c r="N47" s="7"/>
      <c r="O47" s="21">
        <f ca="1">O40+R40</f>
        <v>2.625</v>
      </c>
      <c r="P47" s="22">
        <f>(L40-I41/24)</f>
        <v>1.4166666666666661</v>
      </c>
    </row>
    <row r="48" spans="1:20" x14ac:dyDescent="0.15">
      <c r="B48" s="98"/>
      <c r="C48" s="98"/>
      <c r="D48" t="s">
        <v>23</v>
      </c>
      <c r="G48" s="17"/>
      <c r="H48" s="7"/>
      <c r="I48" s="17"/>
      <c r="J48" s="17"/>
      <c r="K48" s="17"/>
      <c r="L48" s="7"/>
      <c r="M48" s="7"/>
      <c r="N48" s="7"/>
      <c r="O48" s="23">
        <v>0</v>
      </c>
      <c r="P48" s="24">
        <v>0</v>
      </c>
    </row>
    <row r="49" spans="2:16" x14ac:dyDescent="0.15">
      <c r="B49" s="98"/>
      <c r="C49" s="98"/>
      <c r="D49" s="25" t="s">
        <v>24</v>
      </c>
      <c r="E49" s="25"/>
      <c r="F49" s="25"/>
      <c r="G49" s="17"/>
      <c r="H49" s="7"/>
      <c r="I49" s="17"/>
      <c r="J49" s="17"/>
      <c r="K49" s="17"/>
      <c r="L49" s="7"/>
      <c r="M49" s="7"/>
      <c r="N49" s="7"/>
      <c r="O49" s="26">
        <f ca="1">IF(O47-O48&lt;=0,0,O47-O48)</f>
        <v>2.625</v>
      </c>
      <c r="P49" s="27">
        <f>IF(P47-P48&lt;=0,0,P47-P48)</f>
        <v>1.4166666666666661</v>
      </c>
    </row>
    <row r="50" spans="2:16" x14ac:dyDescent="0.15">
      <c r="B50" s="98"/>
      <c r="C50" s="98"/>
      <c r="D50" s="28" t="s">
        <v>25</v>
      </c>
      <c r="E50" s="28"/>
      <c r="F50" s="28"/>
      <c r="G50" s="17"/>
      <c r="H50" s="7"/>
      <c r="I50" s="17"/>
      <c r="J50" s="17"/>
      <c r="K50" s="17"/>
      <c r="L50" s="7"/>
      <c r="M50" s="7"/>
      <c r="N50" s="7"/>
      <c r="O50" s="29">
        <f>O76</f>
        <v>1563</v>
      </c>
      <c r="P50" s="30">
        <f>P76</f>
        <v>1563</v>
      </c>
    </row>
    <row r="51" spans="2:16" x14ac:dyDescent="0.15">
      <c r="B51" s="98"/>
      <c r="C51" s="98"/>
      <c r="D51" s="31" t="s">
        <v>26</v>
      </c>
      <c r="E51" s="31"/>
      <c r="F51" s="31"/>
      <c r="G51" s="17"/>
      <c r="H51" s="7"/>
      <c r="I51" s="17"/>
      <c r="J51" s="17"/>
      <c r="K51" s="17"/>
      <c r="L51" s="7"/>
      <c r="M51" s="7"/>
      <c r="N51" s="7"/>
      <c r="O51" s="32">
        <f ca="1">ROUNDUP(O49*O50*24,0)</f>
        <v>98469</v>
      </c>
      <c r="P51" s="33">
        <f>ROUNDUP(P49*P50*24,0)</f>
        <v>53142</v>
      </c>
    </row>
    <row r="52" spans="2:16" x14ac:dyDescent="0.15">
      <c r="B52" s="98"/>
      <c r="C52" s="98"/>
      <c r="D52" s="34" t="s">
        <v>27</v>
      </c>
      <c r="E52" s="34"/>
      <c r="F52" s="34"/>
      <c r="G52" s="17"/>
      <c r="H52" s="7"/>
      <c r="I52" s="17"/>
      <c r="J52" s="17"/>
      <c r="K52" s="17"/>
      <c r="L52" s="7"/>
      <c r="M52" s="7"/>
      <c r="N52" s="7"/>
      <c r="O52" s="35">
        <f>T40</f>
        <v>0.7083333333333337</v>
      </c>
      <c r="P52" s="36">
        <f>T40</f>
        <v>0.7083333333333337</v>
      </c>
    </row>
    <row r="53" spans="2:16" x14ac:dyDescent="0.15">
      <c r="B53" s="98"/>
      <c r="C53" s="98"/>
      <c r="D53" s="34" t="s">
        <v>28</v>
      </c>
      <c r="E53" s="34"/>
      <c r="F53" s="34"/>
      <c r="G53" s="17"/>
      <c r="H53" s="7"/>
      <c r="I53" s="17"/>
      <c r="J53" s="17"/>
      <c r="K53" s="17"/>
      <c r="L53" s="7"/>
      <c r="M53" s="7"/>
      <c r="N53" s="7"/>
      <c r="O53" s="37">
        <f>ROUNDUP((O52*24)*O77,0)</f>
        <v>5321</v>
      </c>
      <c r="P53" s="38">
        <f>ROUNDUP((P52*24)*P77,0)</f>
        <v>5321</v>
      </c>
    </row>
    <row r="54" spans="2:16" x14ac:dyDescent="0.15">
      <c r="B54" s="98"/>
      <c r="C54" s="98"/>
      <c r="D54" s="34" t="s">
        <v>29</v>
      </c>
      <c r="E54" s="34"/>
      <c r="F54" s="34"/>
      <c r="G54" s="17"/>
      <c r="H54" s="7"/>
      <c r="I54" s="17"/>
      <c r="J54" s="17"/>
      <c r="K54" s="17"/>
      <c r="L54" s="7"/>
      <c r="M54" s="7"/>
      <c r="N54" s="7"/>
      <c r="O54" s="39"/>
      <c r="P54" s="40"/>
    </row>
    <row r="55" spans="2:16" ht="14.25" thickBot="1" x14ac:dyDescent="0.2">
      <c r="B55" s="98"/>
      <c r="C55" s="98"/>
      <c r="D55" s="34" t="s">
        <v>30</v>
      </c>
      <c r="E55" s="34"/>
      <c r="F55" s="34"/>
      <c r="G55" s="17"/>
      <c r="H55" s="7"/>
      <c r="I55" s="17"/>
      <c r="J55" s="17"/>
      <c r="K55" s="17"/>
      <c r="L55" s="7"/>
      <c r="M55" s="7"/>
      <c r="N55" s="7"/>
      <c r="O55" s="37">
        <f>(O54*24)*O78</f>
        <v>0</v>
      </c>
      <c r="P55" s="38">
        <f>(P54*24)*P78</f>
        <v>0</v>
      </c>
    </row>
    <row r="56" spans="2:16" ht="14.25" thickBot="1" x14ac:dyDescent="0.2">
      <c r="B56" s="98"/>
      <c r="C56" s="98"/>
      <c r="D56" s="34" t="s">
        <v>31</v>
      </c>
      <c r="E56" s="34"/>
      <c r="F56" s="34"/>
      <c r="G56" s="17"/>
      <c r="H56" s="7"/>
      <c r="I56" s="17"/>
      <c r="J56" s="17"/>
      <c r="K56" s="17"/>
      <c r="L56" s="7"/>
      <c r="M56" s="7"/>
      <c r="N56" s="7"/>
      <c r="O56" s="41"/>
      <c r="P56" s="42"/>
    </row>
    <row r="57" spans="2:16" x14ac:dyDescent="0.15">
      <c r="B57" s="98"/>
      <c r="C57" s="98"/>
      <c r="D57" s="34" t="s">
        <v>32</v>
      </c>
      <c r="E57" s="34"/>
      <c r="F57" s="34"/>
      <c r="G57" s="17"/>
      <c r="H57" s="7"/>
      <c r="I57" s="17"/>
      <c r="J57" s="17"/>
      <c r="K57" s="17"/>
      <c r="L57" s="7"/>
      <c r="M57" s="7"/>
      <c r="N57" s="7"/>
      <c r="O57" s="37">
        <f>(O56*24)*O80</f>
        <v>0</v>
      </c>
      <c r="P57" s="38">
        <f>(P56*24)*P80</f>
        <v>0</v>
      </c>
    </row>
    <row r="58" spans="2:16" x14ac:dyDescent="0.15">
      <c r="B58" s="98"/>
      <c r="C58" s="98"/>
      <c r="D58" s="34" t="s">
        <v>33</v>
      </c>
      <c r="E58" s="34"/>
      <c r="F58" s="34"/>
      <c r="G58" s="17"/>
      <c r="H58" s="7"/>
      <c r="I58" s="17"/>
      <c r="J58" s="17"/>
      <c r="K58" s="17"/>
      <c r="L58" s="7"/>
      <c r="M58" s="7"/>
      <c r="N58" s="7"/>
      <c r="O58" s="7">
        <f>G40</f>
        <v>0</v>
      </c>
      <c r="P58" s="43">
        <f>G40</f>
        <v>0</v>
      </c>
    </row>
    <row r="59" spans="2:16" x14ac:dyDescent="0.15">
      <c r="B59" s="98"/>
      <c r="C59" s="98"/>
      <c r="D59" s="44" t="s">
        <v>34</v>
      </c>
      <c r="E59" s="44"/>
      <c r="F59" s="44"/>
      <c r="G59" s="17"/>
      <c r="H59" s="7"/>
      <c r="I59" s="17"/>
      <c r="J59" s="17"/>
      <c r="K59" s="17"/>
      <c r="L59" s="7"/>
      <c r="M59" s="7"/>
      <c r="N59" s="7"/>
      <c r="O59" s="45">
        <f>ROUNDDOWN(O58*O81,0)</f>
        <v>0</v>
      </c>
      <c r="P59" s="46">
        <f>ROUNDDOWN(P58*P81,0)</f>
        <v>0</v>
      </c>
    </row>
    <row r="60" spans="2:16" x14ac:dyDescent="0.15">
      <c r="B60" s="47"/>
      <c r="C60" s="48"/>
      <c r="G60" s="17"/>
      <c r="H60" s="7"/>
      <c r="I60" s="17"/>
      <c r="J60" s="17"/>
      <c r="K60" s="17"/>
      <c r="L60" s="7"/>
      <c r="M60" s="7"/>
      <c r="N60" s="7"/>
      <c r="O60" s="45"/>
      <c r="P60" s="46"/>
    </row>
    <row r="61" spans="2:16" x14ac:dyDescent="0.15">
      <c r="B61" s="98" t="s">
        <v>35</v>
      </c>
      <c r="C61" s="98"/>
      <c r="D61" t="s">
        <v>36</v>
      </c>
      <c r="G61" s="17"/>
      <c r="H61" s="7"/>
      <c r="I61" s="17"/>
      <c r="J61" s="17"/>
      <c r="K61" s="17"/>
      <c r="L61" s="7"/>
      <c r="M61" s="7"/>
      <c r="N61" s="7"/>
      <c r="O61" s="49">
        <v>200000</v>
      </c>
      <c r="P61" s="50">
        <v>200000</v>
      </c>
    </row>
    <row r="62" spans="2:16" x14ac:dyDescent="0.15">
      <c r="B62" s="98"/>
      <c r="C62" s="99"/>
      <c r="D62" s="51"/>
      <c r="E62" s="52"/>
      <c r="F62" s="52"/>
      <c r="G62" s="53"/>
      <c r="H62" s="54"/>
      <c r="I62" s="53"/>
      <c r="J62" s="53"/>
      <c r="K62" s="53"/>
      <c r="L62" s="54"/>
      <c r="M62" s="54"/>
      <c r="N62" s="54"/>
      <c r="O62" s="55">
        <v>0</v>
      </c>
      <c r="P62" s="56">
        <v>0</v>
      </c>
    </row>
    <row r="63" spans="2:16" x14ac:dyDescent="0.15">
      <c r="B63" s="98"/>
      <c r="C63" s="98"/>
      <c r="D63" s="44" t="s">
        <v>37</v>
      </c>
      <c r="E63" s="44"/>
      <c r="F63" s="44"/>
      <c r="G63" s="17"/>
      <c r="H63" s="7"/>
      <c r="I63" s="17"/>
      <c r="J63" s="17"/>
      <c r="K63" s="17"/>
      <c r="L63" s="7"/>
      <c r="M63" s="7"/>
      <c r="N63" s="7"/>
      <c r="O63" s="96">
        <f>SUM(O61:O62)</f>
        <v>200000</v>
      </c>
      <c r="P63" s="90">
        <f>SUM(P61:P62)</f>
        <v>200000</v>
      </c>
    </row>
    <row r="64" spans="2:16" x14ac:dyDescent="0.15">
      <c r="B64" s="98"/>
      <c r="C64" s="98"/>
      <c r="G64" s="17"/>
      <c r="H64" s="7"/>
      <c r="I64" s="17"/>
      <c r="J64" s="17"/>
      <c r="K64" s="17"/>
      <c r="L64" s="7"/>
      <c r="M64" s="7"/>
      <c r="N64" s="7"/>
      <c r="O64" s="91"/>
      <c r="P64" s="43"/>
    </row>
    <row r="65" spans="2:16" x14ac:dyDescent="0.15">
      <c r="B65" s="98"/>
      <c r="C65" s="98"/>
      <c r="D65" s="44" t="s">
        <v>38</v>
      </c>
      <c r="E65" s="44"/>
      <c r="F65" s="44"/>
      <c r="G65" s="17"/>
      <c r="H65" s="7"/>
      <c r="I65" s="17"/>
      <c r="J65" s="17"/>
      <c r="K65" s="17"/>
      <c r="L65" s="7"/>
      <c r="M65" s="7"/>
      <c r="N65" s="7"/>
      <c r="O65" s="92"/>
      <c r="P65" s="50"/>
    </row>
    <row r="66" spans="2:16" x14ac:dyDescent="0.15">
      <c r="B66" s="98"/>
      <c r="C66" s="98"/>
      <c r="D66" s="44" t="s">
        <v>39</v>
      </c>
      <c r="E66" s="44"/>
      <c r="F66" s="44"/>
      <c r="G66" s="17"/>
      <c r="H66" s="7"/>
      <c r="I66" s="17"/>
      <c r="J66" s="17"/>
      <c r="K66" s="17"/>
      <c r="L66" s="7"/>
      <c r="M66" s="7"/>
      <c r="N66" s="7"/>
      <c r="O66" s="90">
        <f ca="1">O51</f>
        <v>98469</v>
      </c>
      <c r="P66" s="46">
        <f>IF(P51+P53+P55+P57-P65&gt;0, P51+P53+P55+P57-P65, 0)</f>
        <v>58463</v>
      </c>
    </row>
    <row r="67" spans="2:16" x14ac:dyDescent="0.15">
      <c r="B67" s="98"/>
      <c r="C67" s="98"/>
      <c r="D67" s="44" t="s">
        <v>40</v>
      </c>
      <c r="E67" s="44"/>
      <c r="F67" s="44"/>
      <c r="G67" s="17"/>
      <c r="H67" s="7"/>
      <c r="I67" s="17"/>
      <c r="J67" s="17"/>
      <c r="K67" s="17"/>
      <c r="L67" s="7"/>
      <c r="M67" s="7"/>
      <c r="N67" s="7"/>
      <c r="O67" s="90">
        <f>O53</f>
        <v>5321</v>
      </c>
      <c r="P67" s="46">
        <f>P53</f>
        <v>5321</v>
      </c>
    </row>
    <row r="68" spans="2:16" x14ac:dyDescent="0.15">
      <c r="B68" s="98"/>
      <c r="C68" s="98"/>
      <c r="D68" s="44" t="s">
        <v>41</v>
      </c>
      <c r="E68" s="44"/>
      <c r="F68" s="44"/>
      <c r="G68" s="17"/>
      <c r="H68" s="7"/>
      <c r="I68" s="17"/>
      <c r="J68" s="17"/>
      <c r="K68" s="17"/>
      <c r="L68" s="7"/>
      <c r="M68" s="7"/>
      <c r="N68" s="7"/>
      <c r="O68" s="90">
        <f>O55</f>
        <v>0</v>
      </c>
      <c r="P68" s="46">
        <f>P55</f>
        <v>0</v>
      </c>
    </row>
    <row r="69" spans="2:16" x14ac:dyDescent="0.15">
      <c r="B69" s="98"/>
      <c r="C69" s="98"/>
      <c r="D69" s="44" t="s">
        <v>42</v>
      </c>
      <c r="E69" s="44"/>
      <c r="F69" s="44"/>
      <c r="G69" s="17"/>
      <c r="H69" s="7"/>
      <c r="I69" s="17"/>
      <c r="J69" s="17"/>
      <c r="K69" s="17"/>
      <c r="L69" s="7"/>
      <c r="M69" s="7"/>
      <c r="N69" s="7"/>
      <c r="O69" s="90">
        <f>O57</f>
        <v>0</v>
      </c>
      <c r="P69" s="46">
        <f>P57</f>
        <v>0</v>
      </c>
    </row>
    <row r="70" spans="2:16" x14ac:dyDescent="0.15">
      <c r="B70" s="98"/>
      <c r="C70" s="98"/>
      <c r="D70" s="57" t="s">
        <v>43</v>
      </c>
      <c r="E70" s="57"/>
      <c r="F70" s="57"/>
      <c r="G70" s="53"/>
      <c r="H70" s="54"/>
      <c r="I70" s="53"/>
      <c r="J70" s="53"/>
      <c r="K70" s="53"/>
      <c r="L70" s="54"/>
      <c r="M70" s="54"/>
      <c r="N70" s="54"/>
      <c r="O70" s="65">
        <f>-O59</f>
        <v>0</v>
      </c>
      <c r="P70" s="58">
        <f>-P59</f>
        <v>0</v>
      </c>
    </row>
    <row r="71" spans="2:16" x14ac:dyDescent="0.15">
      <c r="B71" s="98"/>
      <c r="C71" s="98"/>
      <c r="D71" s="59" t="s">
        <v>44</v>
      </c>
      <c r="E71" s="59"/>
      <c r="F71" s="59"/>
      <c r="G71" s="17"/>
      <c r="H71" s="7"/>
      <c r="I71" s="17"/>
      <c r="J71" s="17"/>
      <c r="K71" s="17"/>
      <c r="L71" s="7"/>
      <c r="M71" s="7"/>
      <c r="N71" s="7"/>
      <c r="O71" s="93">
        <f ca="1">O63+SUM(O65:O70)</f>
        <v>303790</v>
      </c>
      <c r="P71" s="38">
        <f>P63+SUM(P65:P70)</f>
        <v>263784</v>
      </c>
    </row>
    <row r="72" spans="2:16" x14ac:dyDescent="0.15">
      <c r="B72" s="47"/>
      <c r="C72" s="48"/>
      <c r="D72" s="53"/>
      <c r="E72" s="53"/>
      <c r="F72" s="53"/>
      <c r="G72" s="53"/>
      <c r="H72" s="54"/>
      <c r="I72" s="53"/>
      <c r="J72" s="53"/>
      <c r="K72" s="53"/>
      <c r="L72" s="54"/>
      <c r="M72" s="54"/>
      <c r="N72" s="54"/>
      <c r="O72" s="94"/>
      <c r="P72" s="60"/>
    </row>
    <row r="73" spans="2:16" x14ac:dyDescent="0.15">
      <c r="B73" s="47"/>
      <c r="C73" s="48"/>
      <c r="D73" s="53"/>
      <c r="E73" s="53"/>
      <c r="F73" s="53"/>
      <c r="G73" s="53"/>
      <c r="H73" s="54"/>
      <c r="I73" s="53"/>
      <c r="J73" s="53"/>
      <c r="K73" s="53"/>
      <c r="L73" s="54"/>
      <c r="M73" s="54"/>
      <c r="N73" s="54"/>
      <c r="O73" s="94"/>
      <c r="P73" s="60"/>
    </row>
    <row r="74" spans="2:16" x14ac:dyDescent="0.15">
      <c r="B74" s="98" t="s">
        <v>45</v>
      </c>
      <c r="C74" s="98"/>
      <c r="D74" s="61" t="s">
        <v>46</v>
      </c>
      <c r="E74" s="62"/>
      <c r="F74" s="62"/>
      <c r="G74" s="17"/>
      <c r="H74" s="7"/>
      <c r="I74" s="17"/>
      <c r="J74" s="17"/>
      <c r="K74" s="63">
        <v>20</v>
      </c>
      <c r="L74" s="62" t="s">
        <v>47</v>
      </c>
      <c r="M74" s="7"/>
      <c r="N74" s="7"/>
      <c r="O74" s="95">
        <v>160</v>
      </c>
      <c r="P74" s="95">
        <v>160</v>
      </c>
    </row>
    <row r="75" spans="2:16" x14ac:dyDescent="0.15">
      <c r="B75" s="98"/>
      <c r="C75" s="98"/>
      <c r="D75" t="s">
        <v>48</v>
      </c>
      <c r="G75" s="17"/>
      <c r="H75" s="7"/>
      <c r="I75" s="17"/>
      <c r="J75" s="17"/>
      <c r="K75" s="17"/>
      <c r="L75" s="7"/>
      <c r="M75" s="7"/>
      <c r="N75" s="7"/>
      <c r="O75" s="90">
        <f>ROUNDUP(O63/O74,0)</f>
        <v>1250</v>
      </c>
      <c r="P75" s="90">
        <f>ROUNDUP(P63/P74,0)</f>
        <v>1250</v>
      </c>
    </row>
    <row r="76" spans="2:16" x14ac:dyDescent="0.15">
      <c r="B76" s="98"/>
      <c r="C76" s="98"/>
      <c r="D76" s="64" t="s">
        <v>49</v>
      </c>
      <c r="E76" s="64"/>
      <c r="F76" s="64"/>
      <c r="G76" s="17"/>
      <c r="H76" s="7"/>
      <c r="I76" s="17"/>
      <c r="J76" s="17"/>
      <c r="K76" s="17"/>
      <c r="L76" s="7"/>
      <c r="M76" s="7"/>
      <c r="N76" s="7"/>
      <c r="O76" s="90">
        <f>ROUNDUP(O75*125%,0)</f>
        <v>1563</v>
      </c>
      <c r="P76" s="90">
        <f>ROUNDUP(P75*125%,0)</f>
        <v>1563</v>
      </c>
    </row>
    <row r="77" spans="2:16" x14ac:dyDescent="0.15">
      <c r="B77" s="98"/>
      <c r="C77" s="98"/>
      <c r="D77" s="44" t="s">
        <v>50</v>
      </c>
      <c r="E77" s="44"/>
      <c r="F77" s="44"/>
      <c r="G77" s="17"/>
      <c r="H77" s="7"/>
      <c r="I77" s="17"/>
      <c r="J77" s="17"/>
      <c r="K77" s="17"/>
      <c r="L77" s="7"/>
      <c r="M77" s="7"/>
      <c r="N77" s="7"/>
      <c r="O77" s="90">
        <f>ROUNDUP(O75*25%,0)</f>
        <v>313</v>
      </c>
      <c r="P77" s="90">
        <f>ROUNDUP(P75*25%,0)</f>
        <v>313</v>
      </c>
    </row>
    <row r="78" spans="2:16" x14ac:dyDescent="0.15">
      <c r="B78" s="98"/>
      <c r="C78" s="98"/>
      <c r="D78" s="44" t="s">
        <v>51</v>
      </c>
      <c r="E78" s="44"/>
      <c r="F78" s="44"/>
      <c r="G78" s="17"/>
      <c r="H78" s="7"/>
      <c r="I78" s="17"/>
      <c r="J78" s="17"/>
      <c r="K78" s="17"/>
      <c r="L78" s="7"/>
      <c r="M78" s="7"/>
      <c r="N78" s="7"/>
      <c r="O78" s="45">
        <f>ROUNDUP(O75*135%,0)</f>
        <v>1688</v>
      </c>
      <c r="P78" s="46">
        <f>ROUNDUP(P75*135%,0)</f>
        <v>1688</v>
      </c>
    </row>
    <row r="79" spans="2:16" x14ac:dyDescent="0.15">
      <c r="B79" s="98"/>
      <c r="C79" s="98"/>
      <c r="D79" s="44" t="s">
        <v>52</v>
      </c>
      <c r="E79" s="44"/>
      <c r="F79" s="44"/>
      <c r="G79" s="17"/>
      <c r="H79" s="7"/>
      <c r="I79" s="17"/>
      <c r="J79" s="17"/>
      <c r="K79" s="17"/>
      <c r="L79" s="7"/>
      <c r="M79" s="7"/>
      <c r="N79" s="7"/>
      <c r="O79" s="45">
        <f>ROUNDUP(O75*25%,0)</f>
        <v>313</v>
      </c>
      <c r="P79" s="46">
        <f>ROUNDUP(P75*25%,0)</f>
        <v>313</v>
      </c>
    </row>
    <row r="80" spans="2:16" x14ac:dyDescent="0.15">
      <c r="B80" s="98"/>
      <c r="C80" s="98"/>
      <c r="D80" s="44" t="s">
        <v>53</v>
      </c>
      <c r="E80" s="44"/>
      <c r="F80" s="44"/>
      <c r="G80" s="17"/>
      <c r="H80" s="7"/>
      <c r="I80" s="17"/>
      <c r="J80" s="17"/>
      <c r="K80" s="17"/>
      <c r="L80" s="7"/>
      <c r="M80" s="7"/>
      <c r="N80" s="7"/>
      <c r="O80" s="45">
        <f>ROUNDUP(O75,0)</f>
        <v>1250</v>
      </c>
      <c r="P80" s="46">
        <f>ROUNDUP(P75,0)</f>
        <v>1250</v>
      </c>
    </row>
    <row r="81" spans="2:16" x14ac:dyDescent="0.15">
      <c r="B81" s="98"/>
      <c r="C81" s="98"/>
      <c r="D81" s="57" t="s">
        <v>54</v>
      </c>
      <c r="E81" s="57"/>
      <c r="F81" s="57"/>
      <c r="G81" s="53"/>
      <c r="H81" s="54"/>
      <c r="I81" s="53"/>
      <c r="J81" s="53"/>
      <c r="K81" s="53"/>
      <c r="L81" s="54"/>
      <c r="M81" s="54"/>
      <c r="N81" s="54"/>
      <c r="O81" s="65">
        <f>ROUNDDOWN((O63+O65)/K74,0)</f>
        <v>10000</v>
      </c>
      <c r="P81" s="58">
        <f>ROUNDDOWN((P63+P65)/K74,0)</f>
        <v>10000</v>
      </c>
    </row>
    <row r="82" spans="2:16" x14ac:dyDescent="0.15">
      <c r="B82" s="48"/>
      <c r="C82" s="48"/>
      <c r="D82" s="17"/>
      <c r="E82" s="17"/>
      <c r="F82" s="17"/>
      <c r="G82" s="17"/>
      <c r="H82" s="7"/>
      <c r="I82" s="17"/>
      <c r="J82" s="17"/>
      <c r="K82" s="17"/>
      <c r="L82" s="7"/>
      <c r="M82" s="7"/>
      <c r="N82" s="7"/>
      <c r="O82" s="7"/>
    </row>
    <row r="83" spans="2:16" x14ac:dyDescent="0.15">
      <c r="B83" s="48"/>
      <c r="C83" s="48"/>
    </row>
    <row r="84" spans="2:16" x14ac:dyDescent="0.15">
      <c r="B84" s="48"/>
      <c r="C84" s="48"/>
    </row>
    <row r="85" spans="2:16" x14ac:dyDescent="0.15">
      <c r="B85" s="48"/>
      <c r="C85" s="48"/>
    </row>
    <row r="86" spans="2:16" x14ac:dyDescent="0.15">
      <c r="B86" s="48"/>
      <c r="C86" s="48"/>
    </row>
    <row r="87" spans="2:16" x14ac:dyDescent="0.15">
      <c r="B87" s="48"/>
      <c r="C87" s="48"/>
    </row>
    <row r="88" spans="2:16" x14ac:dyDescent="0.15">
      <c r="B88" s="48"/>
      <c r="C88" s="48"/>
    </row>
    <row r="89" spans="2:16" x14ac:dyDescent="0.15">
      <c r="B89" s="48"/>
      <c r="C89" s="48"/>
    </row>
  </sheetData>
  <mergeCells count="27">
    <mergeCell ref="I2:J2"/>
    <mergeCell ref="R2:T2"/>
    <mergeCell ref="T4:T7"/>
    <mergeCell ref="M4:M6"/>
    <mergeCell ref="S4:S7"/>
    <mergeCell ref="K4:K8"/>
    <mergeCell ref="A9:A39"/>
    <mergeCell ref="L4:L8"/>
    <mergeCell ref="N4:N8"/>
    <mergeCell ref="O4:O8"/>
    <mergeCell ref="P4:P8"/>
    <mergeCell ref="A4:A8"/>
    <mergeCell ref="B4:B8"/>
    <mergeCell ref="C4:C8"/>
    <mergeCell ref="E4:E8"/>
    <mergeCell ref="F4:F8"/>
    <mergeCell ref="G4:G8"/>
    <mergeCell ref="D4:D6"/>
    <mergeCell ref="B40:C40"/>
    <mergeCell ref="B43:C59"/>
    <mergeCell ref="B61:C71"/>
    <mergeCell ref="B74:C81"/>
    <mergeCell ref="R4:R7"/>
    <mergeCell ref="H4:H8"/>
    <mergeCell ref="I4:I8"/>
    <mergeCell ref="J4:J8"/>
    <mergeCell ref="Q4:Q6"/>
  </mergeCells>
  <phoneticPr fontId="6"/>
  <conditionalFormatting sqref="C9:C39">
    <cfRule type="cellIs" dxfId="1" priority="1" stopIfTrue="1" operator="equal">
      <formula>"日"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8AD0D-3875-4771-BC56-996EFC39FF23}">
  <dimension ref="A2:T89"/>
  <sheetViews>
    <sheetView tabSelected="1" zoomScale="80" zoomScaleNormal="80" workbookViewId="0">
      <selection activeCell="K11" sqref="K11"/>
    </sheetView>
  </sheetViews>
  <sheetFormatPr defaultRowHeight="13.5" x14ac:dyDescent="0.15"/>
  <cols>
    <col min="1" max="1" width="1.75" customWidth="1"/>
    <col min="2" max="2" width="12.25" bestFit="1" customWidth="1"/>
    <col min="3" max="3" width="5.625" bestFit="1" customWidth="1"/>
    <col min="4" max="6" width="5.625" customWidth="1"/>
    <col min="7" max="7" width="5.875" bestFit="1" customWidth="1"/>
    <col min="9" max="9" width="10.25" bestFit="1" customWidth="1"/>
    <col min="10" max="10" width="9.25" bestFit="1" customWidth="1"/>
    <col min="12" max="12" width="14.625" bestFit="1" customWidth="1"/>
    <col min="15" max="15" width="10.125" bestFit="1" customWidth="1"/>
    <col min="16" max="16" width="9.625" customWidth="1"/>
    <col min="17" max="17" width="9" customWidth="1"/>
    <col min="18" max="18" width="10.375" customWidth="1"/>
  </cols>
  <sheetData>
    <row r="2" spans="1:20" x14ac:dyDescent="0.15">
      <c r="B2" s="8"/>
      <c r="C2" s="9"/>
      <c r="I2" s="103">
        <v>45078</v>
      </c>
      <c r="J2" s="104"/>
      <c r="K2" t="s">
        <v>60</v>
      </c>
      <c r="L2" s="66">
        <f>EDATE($I$2,1)-1</f>
        <v>45107</v>
      </c>
      <c r="Q2" s="7" t="s">
        <v>14</v>
      </c>
      <c r="R2" s="105"/>
      <c r="S2" s="105"/>
      <c r="T2" s="105"/>
    </row>
    <row r="3" spans="1:20" x14ac:dyDescent="0.15">
      <c r="I3" s="68">
        <f>I2</f>
        <v>45078</v>
      </c>
    </row>
    <row r="4" spans="1:20" x14ac:dyDescent="0.15">
      <c r="A4" s="102"/>
      <c r="B4" s="97"/>
      <c r="C4" s="97" t="s">
        <v>0</v>
      </c>
      <c r="D4" s="98" t="s">
        <v>11</v>
      </c>
      <c r="E4" s="98" t="s">
        <v>20</v>
      </c>
      <c r="F4" s="98" t="s">
        <v>55</v>
      </c>
      <c r="G4" s="98" t="s">
        <v>12</v>
      </c>
      <c r="H4" s="98" t="s">
        <v>56</v>
      </c>
      <c r="I4" s="100" t="s">
        <v>1</v>
      </c>
      <c r="J4" s="100" t="s">
        <v>2</v>
      </c>
      <c r="K4" s="106" t="s">
        <v>5</v>
      </c>
      <c r="L4" s="97" t="s">
        <v>3</v>
      </c>
      <c r="M4" s="98" t="s">
        <v>4</v>
      </c>
      <c r="N4" s="98" t="s">
        <v>6</v>
      </c>
      <c r="O4" s="97" t="s">
        <v>62</v>
      </c>
      <c r="P4" s="98" t="s">
        <v>61</v>
      </c>
      <c r="Q4" s="98" t="s">
        <v>57</v>
      </c>
      <c r="R4" s="98" t="s">
        <v>10</v>
      </c>
      <c r="S4" s="98" t="s">
        <v>7</v>
      </c>
      <c r="T4" s="98" t="s">
        <v>9</v>
      </c>
    </row>
    <row r="5" spans="1:20" x14ac:dyDescent="0.15">
      <c r="A5" s="102"/>
      <c r="B5" s="97"/>
      <c r="C5" s="97"/>
      <c r="D5" s="98"/>
      <c r="E5" s="98"/>
      <c r="F5" s="98"/>
      <c r="G5" s="98"/>
      <c r="H5" s="98"/>
      <c r="I5" s="100"/>
      <c r="J5" s="100"/>
      <c r="K5" s="106"/>
      <c r="L5" s="97"/>
      <c r="M5" s="97"/>
      <c r="N5" s="98"/>
      <c r="O5" s="97"/>
      <c r="P5" s="98"/>
      <c r="Q5" s="97"/>
      <c r="R5" s="98"/>
      <c r="S5" s="98"/>
      <c r="T5" s="98"/>
    </row>
    <row r="6" spans="1:20" x14ac:dyDescent="0.15">
      <c r="A6" s="102"/>
      <c r="B6" s="97"/>
      <c r="C6" s="97"/>
      <c r="D6" s="98"/>
      <c r="E6" s="98"/>
      <c r="F6" s="98"/>
      <c r="G6" s="98"/>
      <c r="H6" s="98"/>
      <c r="I6" s="100"/>
      <c r="J6" s="100"/>
      <c r="K6" s="106"/>
      <c r="L6" s="97"/>
      <c r="M6" s="97"/>
      <c r="N6" s="98"/>
      <c r="O6" s="97"/>
      <c r="P6" s="98"/>
      <c r="Q6" s="97"/>
      <c r="R6" s="98"/>
      <c r="S6" s="98"/>
      <c r="T6" s="98"/>
    </row>
    <row r="7" spans="1:20" x14ac:dyDescent="0.15">
      <c r="A7" s="102"/>
      <c r="B7" s="97"/>
      <c r="C7" s="97"/>
      <c r="D7" s="69" t="s">
        <v>64</v>
      </c>
      <c r="E7" s="98"/>
      <c r="F7" s="98"/>
      <c r="G7" s="98"/>
      <c r="H7" s="98"/>
      <c r="I7" s="100"/>
      <c r="J7" s="100"/>
      <c r="K7" s="106"/>
      <c r="L7" s="97"/>
      <c r="M7" s="70" t="s">
        <v>63</v>
      </c>
      <c r="N7" s="98"/>
      <c r="O7" s="97"/>
      <c r="P7" s="98"/>
      <c r="Q7" s="70" t="s">
        <v>58</v>
      </c>
      <c r="R7" s="98"/>
      <c r="S7" s="98"/>
      <c r="T7" s="98"/>
    </row>
    <row r="8" spans="1:20" x14ac:dyDescent="0.15">
      <c r="A8" s="102"/>
      <c r="B8" s="97"/>
      <c r="C8" s="97"/>
      <c r="D8" s="71">
        <v>0.33333333333333331</v>
      </c>
      <c r="E8" s="98"/>
      <c r="F8" s="98"/>
      <c r="G8" s="98"/>
      <c r="H8" s="98"/>
      <c r="I8" s="100"/>
      <c r="J8" s="100"/>
      <c r="K8" s="106"/>
      <c r="L8" s="97"/>
      <c r="M8" s="72">
        <v>0.33333333333333331</v>
      </c>
      <c r="N8" s="98"/>
      <c r="O8" s="97"/>
      <c r="P8" s="98"/>
      <c r="Q8" s="73"/>
      <c r="R8" s="74">
        <f>40/24</f>
        <v>1.6666666666666667</v>
      </c>
      <c r="S8" s="74">
        <v>2.5</v>
      </c>
      <c r="T8" s="75">
        <v>0.91666666666666663</v>
      </c>
    </row>
    <row r="9" spans="1:20" x14ac:dyDescent="0.15">
      <c r="A9" s="101"/>
      <c r="B9" s="76">
        <f>I2</f>
        <v>45078</v>
      </c>
      <c r="C9" s="70" t="str">
        <f>CHOOSE(WEEKDAY(B9,2),"月","火","水","木","金","土","日")</f>
        <v>木</v>
      </c>
      <c r="D9" s="70"/>
      <c r="E9" s="70"/>
      <c r="F9" s="70"/>
      <c r="G9" s="70"/>
      <c r="H9" s="77"/>
      <c r="I9" s="78"/>
      <c r="J9" s="78"/>
      <c r="K9" s="89" t="str">
        <f>IF((J9-I9)*24&gt;=9,"1:00","")</f>
        <v/>
      </c>
      <c r="L9" s="77" t="str">
        <f t="shared" ref="L9:L39" si="0">IFERROR(IF(J9-I9-K9,J9-I9-K9,""),"")</f>
        <v/>
      </c>
      <c r="M9" s="79">
        <f t="shared" ref="M9:M15" si="1">IF(OR(L9="", L9&lt;=$M$8),VALUE(0),MIN(TIME(8,0,0),L9)-$M$8)</f>
        <v>0</v>
      </c>
      <c r="N9" s="80" t="str">
        <f>IF(L9="","0:00",IF(TIME(8,0,0)&lt;L9,L9-TIME(8,0,0),"0:00"))</f>
        <v>0:00</v>
      </c>
      <c r="O9" s="81">
        <f>M9+N9</f>
        <v>0</v>
      </c>
      <c r="P9" s="79">
        <f t="shared" ref="P9:P39" si="2">IF(L9="",VALUE(0),MAX($M$8-L9-$D$8*D9,VALUE(0)))</f>
        <v>0</v>
      </c>
      <c r="Q9" s="82" t="str">
        <f>IF(L9&lt;&gt;"", MIN(L9,TIME(8,0,0)), "")</f>
        <v/>
      </c>
      <c r="R9" s="82" t="str">
        <f t="shared" ref="R9:R39" ca="1" si="3">IF(B9&gt;$L$2,"",IF(C9="土",MAX(VALUE(SUM(OFFSET(Q9,,,-7,1))-$R$8),VALUE(0)),IF(AND(B9=$L$2,TEXT(B9,"aaa")="金"),MAX(VALUE(SUM(OFFSET(Q9,,,-6,1))-$R$8),VALUE(0)),"")))</f>
        <v/>
      </c>
      <c r="S9" s="83" t="s">
        <v>8</v>
      </c>
      <c r="T9" s="80" t="str">
        <f>IF(J9="","0:00",IF($T$8&lt;J9,MIN(MAX(J9,$T$8),"29:00")-MAX(I9,$T$8),"0:00"))</f>
        <v>0:00</v>
      </c>
    </row>
    <row r="10" spans="1:20" x14ac:dyDescent="0.15">
      <c r="A10" s="101"/>
      <c r="B10" s="76">
        <f>B9+1</f>
        <v>45079</v>
      </c>
      <c r="C10" s="70" t="str">
        <f>CHOOSE(WEEKDAY(B10,2),"月","火","水","木","金","土","日")</f>
        <v>金</v>
      </c>
      <c r="D10" s="70"/>
      <c r="E10" s="70"/>
      <c r="F10" s="70"/>
      <c r="G10" s="70"/>
      <c r="H10" s="77"/>
      <c r="I10" s="78"/>
      <c r="J10" s="78"/>
      <c r="K10" s="89" t="str">
        <f t="shared" ref="K10:K39" si="4">IF((J10-I10)*24&gt;=9,"1:00","")</f>
        <v/>
      </c>
      <c r="L10" s="77" t="str">
        <f t="shared" si="0"/>
        <v/>
      </c>
      <c r="M10" s="79">
        <f t="shared" si="1"/>
        <v>0</v>
      </c>
      <c r="N10" s="80" t="str">
        <f>IF(L10="","0:00",IF(TIME(8,0,0)&lt;L10,L10-TIME(8,0,0),"0:00"))</f>
        <v>0:00</v>
      </c>
      <c r="O10" s="81">
        <f>M10+N10</f>
        <v>0</v>
      </c>
      <c r="P10" s="79">
        <f t="shared" si="2"/>
        <v>0</v>
      </c>
      <c r="Q10" s="82" t="str">
        <f t="shared" ref="Q10:Q39" si="5">IF(L10&lt;&gt;"", MIN(L10,TIME(8,0,0)), "")</f>
        <v/>
      </c>
      <c r="R10" s="82" t="str">
        <f t="shared" ca="1" si="3"/>
        <v/>
      </c>
      <c r="S10" s="83" t="s">
        <v>8</v>
      </c>
      <c r="T10" s="80" t="str">
        <f t="shared" ref="T10:T39" si="6">IF(J10="","0:00",IF($T$8&lt;J10,MIN(MAX(J10,$T$8),"29:00")-MAX(I10,$T$8),"0:00"))</f>
        <v>0:00</v>
      </c>
    </row>
    <row r="11" spans="1:20" x14ac:dyDescent="0.15">
      <c r="A11" s="101"/>
      <c r="B11" s="76">
        <f t="shared" ref="B11:B38" si="7">B10+1</f>
        <v>45080</v>
      </c>
      <c r="C11" s="70" t="str">
        <f t="shared" ref="C11:C39" si="8">CHOOSE(WEEKDAY(B11,2),"月","火","水","木","金","土","日")</f>
        <v>土</v>
      </c>
      <c r="D11" s="70"/>
      <c r="E11" s="70"/>
      <c r="F11" s="70"/>
      <c r="G11" s="70"/>
      <c r="H11" s="77"/>
      <c r="I11" s="78"/>
      <c r="J11" s="78"/>
      <c r="K11" s="89" t="str">
        <f t="shared" si="4"/>
        <v/>
      </c>
      <c r="L11" s="77" t="str">
        <f t="shared" si="0"/>
        <v/>
      </c>
      <c r="M11" s="79">
        <f t="shared" si="1"/>
        <v>0</v>
      </c>
      <c r="N11" s="80" t="str">
        <f t="shared" ref="N11:N39" si="9">IF(L11="","0:00",IF(TIME(8,0,0)&lt;L11,L11-TIME(8,0,0),"0:00"))</f>
        <v>0:00</v>
      </c>
      <c r="O11" s="81">
        <f t="shared" ref="O11:O39" si="10">M11+N11</f>
        <v>0</v>
      </c>
      <c r="P11" s="79">
        <f t="shared" si="2"/>
        <v>0</v>
      </c>
      <c r="Q11" s="82" t="str">
        <f t="shared" si="5"/>
        <v/>
      </c>
      <c r="R11" s="82">
        <f t="shared" ca="1" si="3"/>
        <v>0</v>
      </c>
      <c r="S11" s="83" t="s">
        <v>8</v>
      </c>
      <c r="T11" s="80" t="str">
        <f t="shared" si="6"/>
        <v>0:00</v>
      </c>
    </row>
    <row r="12" spans="1:20" x14ac:dyDescent="0.15">
      <c r="A12" s="101"/>
      <c r="B12" s="76">
        <f t="shared" si="7"/>
        <v>45081</v>
      </c>
      <c r="C12" s="70" t="str">
        <f t="shared" si="8"/>
        <v>日</v>
      </c>
      <c r="D12" s="70"/>
      <c r="E12" s="70"/>
      <c r="F12" s="70"/>
      <c r="G12" s="70"/>
      <c r="H12" s="77"/>
      <c r="I12" s="78"/>
      <c r="J12" s="78"/>
      <c r="K12" s="89" t="str">
        <f t="shared" si="4"/>
        <v/>
      </c>
      <c r="L12" s="77" t="str">
        <f t="shared" si="0"/>
        <v/>
      </c>
      <c r="M12" s="79">
        <f t="shared" si="1"/>
        <v>0</v>
      </c>
      <c r="N12" s="80" t="str">
        <f>IF(L12="","0:00",IF(TIME(8,0,0)&lt;L12,L12-TIME(8,0,0),"0:00"))</f>
        <v>0:00</v>
      </c>
      <c r="O12" s="81">
        <f t="shared" si="10"/>
        <v>0</v>
      </c>
      <c r="P12" s="79">
        <f t="shared" si="2"/>
        <v>0</v>
      </c>
      <c r="Q12" s="82" t="str">
        <f t="shared" si="5"/>
        <v/>
      </c>
      <c r="R12" s="82" t="str">
        <f t="shared" ca="1" si="3"/>
        <v/>
      </c>
      <c r="S12" s="83" t="s">
        <v>8</v>
      </c>
      <c r="T12" s="80" t="str">
        <f t="shared" si="6"/>
        <v>0:00</v>
      </c>
    </row>
    <row r="13" spans="1:20" x14ac:dyDescent="0.15">
      <c r="A13" s="101"/>
      <c r="B13" s="76">
        <f t="shared" si="7"/>
        <v>45082</v>
      </c>
      <c r="C13" s="70" t="str">
        <f t="shared" si="8"/>
        <v>月</v>
      </c>
      <c r="D13" s="70"/>
      <c r="E13" s="70"/>
      <c r="F13" s="70"/>
      <c r="G13" s="70"/>
      <c r="H13" s="77"/>
      <c r="I13" s="78"/>
      <c r="J13" s="78"/>
      <c r="K13" s="89" t="str">
        <f t="shared" si="4"/>
        <v/>
      </c>
      <c r="L13" s="77" t="str">
        <f t="shared" si="0"/>
        <v/>
      </c>
      <c r="M13" s="79">
        <f t="shared" si="1"/>
        <v>0</v>
      </c>
      <c r="N13" s="80" t="str">
        <f t="shared" si="9"/>
        <v>0:00</v>
      </c>
      <c r="O13" s="81">
        <f>M13+N13</f>
        <v>0</v>
      </c>
      <c r="P13" s="79">
        <f t="shared" si="2"/>
        <v>0</v>
      </c>
      <c r="Q13" s="82" t="str">
        <f t="shared" si="5"/>
        <v/>
      </c>
      <c r="R13" s="82" t="str">
        <f t="shared" ca="1" si="3"/>
        <v/>
      </c>
      <c r="S13" s="83" t="s">
        <v>8</v>
      </c>
      <c r="T13" s="80" t="str">
        <f t="shared" si="6"/>
        <v>0:00</v>
      </c>
    </row>
    <row r="14" spans="1:20" x14ac:dyDescent="0.15">
      <c r="A14" s="101"/>
      <c r="B14" s="76">
        <f t="shared" si="7"/>
        <v>45083</v>
      </c>
      <c r="C14" s="70" t="str">
        <f t="shared" si="8"/>
        <v>火</v>
      </c>
      <c r="D14" s="70"/>
      <c r="E14" s="70"/>
      <c r="F14" s="70"/>
      <c r="G14" s="70"/>
      <c r="H14" s="77"/>
      <c r="I14" s="78"/>
      <c r="J14" s="78"/>
      <c r="K14" s="89" t="str">
        <f t="shared" si="4"/>
        <v/>
      </c>
      <c r="L14" s="77" t="str">
        <f t="shared" si="0"/>
        <v/>
      </c>
      <c r="M14" s="79">
        <f t="shared" si="1"/>
        <v>0</v>
      </c>
      <c r="N14" s="80" t="str">
        <f t="shared" si="9"/>
        <v>0:00</v>
      </c>
      <c r="O14" s="81">
        <f t="shared" si="10"/>
        <v>0</v>
      </c>
      <c r="P14" s="79">
        <f t="shared" si="2"/>
        <v>0</v>
      </c>
      <c r="Q14" s="82" t="str">
        <f t="shared" si="5"/>
        <v/>
      </c>
      <c r="R14" s="82" t="str">
        <f t="shared" ca="1" si="3"/>
        <v/>
      </c>
      <c r="S14" s="83" t="s">
        <v>8</v>
      </c>
      <c r="T14" s="80" t="str">
        <f t="shared" si="6"/>
        <v>0:00</v>
      </c>
    </row>
    <row r="15" spans="1:20" x14ac:dyDescent="0.15">
      <c r="A15" s="101"/>
      <c r="B15" s="76">
        <f t="shared" si="7"/>
        <v>45084</v>
      </c>
      <c r="C15" s="70" t="str">
        <f t="shared" si="8"/>
        <v>水</v>
      </c>
      <c r="D15" s="70"/>
      <c r="E15" s="70"/>
      <c r="F15" s="70"/>
      <c r="G15" s="70"/>
      <c r="H15" s="77"/>
      <c r="I15" s="78"/>
      <c r="J15" s="78"/>
      <c r="K15" s="89" t="str">
        <f t="shared" si="4"/>
        <v/>
      </c>
      <c r="L15" s="77" t="str">
        <f t="shared" si="0"/>
        <v/>
      </c>
      <c r="M15" s="79">
        <f t="shared" si="1"/>
        <v>0</v>
      </c>
      <c r="N15" s="80" t="str">
        <f t="shared" si="9"/>
        <v>0:00</v>
      </c>
      <c r="O15" s="81">
        <f t="shared" si="10"/>
        <v>0</v>
      </c>
      <c r="P15" s="79">
        <f t="shared" si="2"/>
        <v>0</v>
      </c>
      <c r="Q15" s="82" t="str">
        <f t="shared" si="5"/>
        <v/>
      </c>
      <c r="R15" s="82" t="str">
        <f t="shared" ca="1" si="3"/>
        <v/>
      </c>
      <c r="S15" s="83" t="s">
        <v>8</v>
      </c>
      <c r="T15" s="80" t="str">
        <f t="shared" si="6"/>
        <v>0:00</v>
      </c>
    </row>
    <row r="16" spans="1:20" x14ac:dyDescent="0.15">
      <c r="A16" s="101"/>
      <c r="B16" s="76">
        <f t="shared" si="7"/>
        <v>45085</v>
      </c>
      <c r="C16" s="70" t="str">
        <f t="shared" si="8"/>
        <v>木</v>
      </c>
      <c r="D16" s="70"/>
      <c r="E16" s="70"/>
      <c r="F16" s="70"/>
      <c r="G16" s="70"/>
      <c r="H16" s="77"/>
      <c r="I16" s="78"/>
      <c r="J16" s="78"/>
      <c r="K16" s="89" t="str">
        <f t="shared" si="4"/>
        <v/>
      </c>
      <c r="L16" s="77" t="str">
        <f t="shared" si="0"/>
        <v/>
      </c>
      <c r="M16" s="79">
        <f>IF(OR(L16="", L16&lt;=$M$8),VALUE(0),MIN(TIME(8,0,0),L16)-$M$8)</f>
        <v>0</v>
      </c>
      <c r="N16" s="80" t="str">
        <f t="shared" si="9"/>
        <v>0:00</v>
      </c>
      <c r="O16" s="81">
        <f t="shared" si="10"/>
        <v>0</v>
      </c>
      <c r="P16" s="79">
        <f t="shared" si="2"/>
        <v>0</v>
      </c>
      <c r="Q16" s="82" t="str">
        <f t="shared" si="5"/>
        <v/>
      </c>
      <c r="R16" s="84" t="str">
        <f t="shared" ca="1" si="3"/>
        <v/>
      </c>
      <c r="S16" s="83" t="s">
        <v>8</v>
      </c>
      <c r="T16" s="80" t="str">
        <f t="shared" si="6"/>
        <v>0:00</v>
      </c>
    </row>
    <row r="17" spans="1:20" x14ac:dyDescent="0.15">
      <c r="A17" s="101"/>
      <c r="B17" s="76">
        <f t="shared" si="7"/>
        <v>45086</v>
      </c>
      <c r="C17" s="70" t="str">
        <f t="shared" si="8"/>
        <v>金</v>
      </c>
      <c r="D17" s="70"/>
      <c r="E17" s="70"/>
      <c r="F17" s="70"/>
      <c r="G17" s="70"/>
      <c r="H17" s="77"/>
      <c r="I17" s="78"/>
      <c r="J17" s="78"/>
      <c r="K17" s="89" t="str">
        <f t="shared" si="4"/>
        <v/>
      </c>
      <c r="L17" s="77" t="str">
        <f t="shared" si="0"/>
        <v/>
      </c>
      <c r="M17" s="79">
        <f t="shared" ref="M17:M39" si="11">IF(OR(L17="", L17&lt;=$M$8),VALUE(0),MIN(TIME(8,0,0),L17)-$M$8)</f>
        <v>0</v>
      </c>
      <c r="N17" s="80" t="str">
        <f t="shared" si="9"/>
        <v>0:00</v>
      </c>
      <c r="O17" s="81">
        <f t="shared" si="10"/>
        <v>0</v>
      </c>
      <c r="P17" s="79">
        <f t="shared" si="2"/>
        <v>0</v>
      </c>
      <c r="Q17" s="82" t="str">
        <f t="shared" si="5"/>
        <v/>
      </c>
      <c r="R17" s="82" t="str">
        <f t="shared" ca="1" si="3"/>
        <v/>
      </c>
      <c r="S17" s="83" t="s">
        <v>8</v>
      </c>
      <c r="T17" s="80" t="str">
        <f t="shared" si="6"/>
        <v>0:00</v>
      </c>
    </row>
    <row r="18" spans="1:20" x14ac:dyDescent="0.15">
      <c r="A18" s="101"/>
      <c r="B18" s="76">
        <f t="shared" si="7"/>
        <v>45087</v>
      </c>
      <c r="C18" s="70" t="str">
        <f t="shared" si="8"/>
        <v>土</v>
      </c>
      <c r="D18" s="70"/>
      <c r="E18" s="70"/>
      <c r="F18" s="70"/>
      <c r="G18" s="70"/>
      <c r="H18" s="77"/>
      <c r="I18" s="78"/>
      <c r="J18" s="78"/>
      <c r="K18" s="89" t="str">
        <f t="shared" si="4"/>
        <v/>
      </c>
      <c r="L18" s="77" t="str">
        <f t="shared" si="0"/>
        <v/>
      </c>
      <c r="M18" s="79">
        <f t="shared" si="11"/>
        <v>0</v>
      </c>
      <c r="N18" s="80" t="str">
        <f t="shared" si="9"/>
        <v>0:00</v>
      </c>
      <c r="O18" s="81">
        <f t="shared" si="10"/>
        <v>0</v>
      </c>
      <c r="P18" s="79">
        <f t="shared" si="2"/>
        <v>0</v>
      </c>
      <c r="Q18" s="82" t="str">
        <f t="shared" si="5"/>
        <v/>
      </c>
      <c r="R18" s="82">
        <f t="shared" ca="1" si="3"/>
        <v>0</v>
      </c>
      <c r="S18" s="83" t="s">
        <v>8</v>
      </c>
      <c r="T18" s="80" t="str">
        <f t="shared" si="6"/>
        <v>0:00</v>
      </c>
    </row>
    <row r="19" spans="1:20" x14ac:dyDescent="0.15">
      <c r="A19" s="101"/>
      <c r="B19" s="76">
        <f t="shared" si="7"/>
        <v>45088</v>
      </c>
      <c r="C19" s="70" t="str">
        <f t="shared" si="8"/>
        <v>日</v>
      </c>
      <c r="D19" s="70"/>
      <c r="E19" s="70"/>
      <c r="F19" s="70"/>
      <c r="G19" s="70"/>
      <c r="H19" s="77"/>
      <c r="I19" s="78"/>
      <c r="J19" s="78"/>
      <c r="K19" s="89" t="str">
        <f t="shared" si="4"/>
        <v/>
      </c>
      <c r="L19" s="77" t="str">
        <f t="shared" si="0"/>
        <v/>
      </c>
      <c r="M19" s="79">
        <f t="shared" si="11"/>
        <v>0</v>
      </c>
      <c r="N19" s="80" t="str">
        <f t="shared" si="9"/>
        <v>0:00</v>
      </c>
      <c r="O19" s="81">
        <f t="shared" si="10"/>
        <v>0</v>
      </c>
      <c r="P19" s="79">
        <f t="shared" si="2"/>
        <v>0</v>
      </c>
      <c r="Q19" s="82" t="str">
        <f t="shared" si="5"/>
        <v/>
      </c>
      <c r="R19" s="82" t="str">
        <f t="shared" ca="1" si="3"/>
        <v/>
      </c>
      <c r="S19" s="83" t="s">
        <v>8</v>
      </c>
      <c r="T19" s="80" t="str">
        <f t="shared" si="6"/>
        <v>0:00</v>
      </c>
    </row>
    <row r="20" spans="1:20" x14ac:dyDescent="0.15">
      <c r="A20" s="101"/>
      <c r="B20" s="76">
        <f t="shared" si="7"/>
        <v>45089</v>
      </c>
      <c r="C20" s="70" t="str">
        <f t="shared" si="8"/>
        <v>月</v>
      </c>
      <c r="D20" s="70"/>
      <c r="E20" s="70"/>
      <c r="F20" s="70"/>
      <c r="G20" s="70"/>
      <c r="H20" s="77"/>
      <c r="I20" s="78"/>
      <c r="J20" s="78"/>
      <c r="K20" s="89" t="str">
        <f t="shared" si="4"/>
        <v/>
      </c>
      <c r="L20" s="77" t="str">
        <f t="shared" si="0"/>
        <v/>
      </c>
      <c r="M20" s="79">
        <f t="shared" si="11"/>
        <v>0</v>
      </c>
      <c r="N20" s="80" t="str">
        <f t="shared" si="9"/>
        <v>0:00</v>
      </c>
      <c r="O20" s="81">
        <f t="shared" si="10"/>
        <v>0</v>
      </c>
      <c r="P20" s="79">
        <f t="shared" si="2"/>
        <v>0</v>
      </c>
      <c r="Q20" s="82" t="str">
        <f t="shared" si="5"/>
        <v/>
      </c>
      <c r="R20" s="82" t="str">
        <f t="shared" ca="1" si="3"/>
        <v/>
      </c>
      <c r="S20" s="83" t="s">
        <v>8</v>
      </c>
      <c r="T20" s="80" t="str">
        <f t="shared" si="6"/>
        <v>0:00</v>
      </c>
    </row>
    <row r="21" spans="1:20" x14ac:dyDescent="0.15">
      <c r="A21" s="101"/>
      <c r="B21" s="76">
        <f t="shared" si="7"/>
        <v>45090</v>
      </c>
      <c r="C21" s="70" t="str">
        <f t="shared" si="8"/>
        <v>火</v>
      </c>
      <c r="D21" s="70"/>
      <c r="E21" s="70"/>
      <c r="F21" s="70"/>
      <c r="G21" s="70"/>
      <c r="H21" s="77"/>
      <c r="I21" s="78"/>
      <c r="J21" s="78"/>
      <c r="K21" s="89" t="str">
        <f t="shared" si="4"/>
        <v/>
      </c>
      <c r="L21" s="77" t="str">
        <f t="shared" si="0"/>
        <v/>
      </c>
      <c r="M21" s="79">
        <f t="shared" si="11"/>
        <v>0</v>
      </c>
      <c r="N21" s="80" t="str">
        <f t="shared" si="9"/>
        <v>0:00</v>
      </c>
      <c r="O21" s="81">
        <f t="shared" si="10"/>
        <v>0</v>
      </c>
      <c r="P21" s="79">
        <f t="shared" si="2"/>
        <v>0</v>
      </c>
      <c r="Q21" s="82" t="str">
        <f t="shared" si="5"/>
        <v/>
      </c>
      <c r="R21" s="82" t="str">
        <f t="shared" ca="1" si="3"/>
        <v/>
      </c>
      <c r="S21" s="83" t="s">
        <v>8</v>
      </c>
      <c r="T21" s="80" t="str">
        <f t="shared" si="6"/>
        <v>0:00</v>
      </c>
    </row>
    <row r="22" spans="1:20" x14ac:dyDescent="0.15">
      <c r="A22" s="101"/>
      <c r="B22" s="76">
        <f t="shared" si="7"/>
        <v>45091</v>
      </c>
      <c r="C22" s="70" t="str">
        <f t="shared" si="8"/>
        <v>水</v>
      </c>
      <c r="D22" s="70"/>
      <c r="E22" s="70"/>
      <c r="F22" s="70"/>
      <c r="G22" s="70"/>
      <c r="H22" s="77"/>
      <c r="I22" s="78"/>
      <c r="J22" s="78"/>
      <c r="K22" s="89" t="str">
        <f t="shared" si="4"/>
        <v/>
      </c>
      <c r="L22" s="77" t="str">
        <f t="shared" si="0"/>
        <v/>
      </c>
      <c r="M22" s="79">
        <f t="shared" si="11"/>
        <v>0</v>
      </c>
      <c r="N22" s="80" t="str">
        <f t="shared" si="9"/>
        <v>0:00</v>
      </c>
      <c r="O22" s="81">
        <f t="shared" si="10"/>
        <v>0</v>
      </c>
      <c r="P22" s="79">
        <f t="shared" si="2"/>
        <v>0</v>
      </c>
      <c r="Q22" s="82" t="str">
        <f t="shared" si="5"/>
        <v/>
      </c>
      <c r="R22" s="82" t="str">
        <f t="shared" ca="1" si="3"/>
        <v/>
      </c>
      <c r="S22" s="83" t="s">
        <v>8</v>
      </c>
      <c r="T22" s="80" t="str">
        <f t="shared" si="6"/>
        <v>0:00</v>
      </c>
    </row>
    <row r="23" spans="1:20" x14ac:dyDescent="0.15">
      <c r="A23" s="101"/>
      <c r="B23" s="76">
        <f t="shared" si="7"/>
        <v>45092</v>
      </c>
      <c r="C23" s="70" t="str">
        <f t="shared" si="8"/>
        <v>木</v>
      </c>
      <c r="D23" s="70"/>
      <c r="E23" s="70"/>
      <c r="F23" s="70"/>
      <c r="G23" s="70"/>
      <c r="H23" s="77"/>
      <c r="I23" s="78"/>
      <c r="J23" s="78"/>
      <c r="K23" s="89" t="str">
        <f t="shared" si="4"/>
        <v/>
      </c>
      <c r="L23" s="77" t="str">
        <f t="shared" si="0"/>
        <v/>
      </c>
      <c r="M23" s="79">
        <f t="shared" si="11"/>
        <v>0</v>
      </c>
      <c r="N23" s="80" t="str">
        <f t="shared" si="9"/>
        <v>0:00</v>
      </c>
      <c r="O23" s="81">
        <f t="shared" si="10"/>
        <v>0</v>
      </c>
      <c r="P23" s="79">
        <f t="shared" si="2"/>
        <v>0</v>
      </c>
      <c r="Q23" s="82" t="str">
        <f t="shared" si="5"/>
        <v/>
      </c>
      <c r="R23" s="82" t="str">
        <f t="shared" ca="1" si="3"/>
        <v/>
      </c>
      <c r="S23" s="83" t="s">
        <v>8</v>
      </c>
      <c r="T23" s="80" t="str">
        <f t="shared" si="6"/>
        <v>0:00</v>
      </c>
    </row>
    <row r="24" spans="1:20" x14ac:dyDescent="0.15">
      <c r="A24" s="101"/>
      <c r="B24" s="76">
        <f t="shared" si="7"/>
        <v>45093</v>
      </c>
      <c r="C24" s="70" t="str">
        <f t="shared" si="8"/>
        <v>金</v>
      </c>
      <c r="D24" s="70"/>
      <c r="E24" s="70"/>
      <c r="F24" s="70"/>
      <c r="G24" s="70"/>
      <c r="H24" s="77"/>
      <c r="I24" s="78"/>
      <c r="J24" s="78"/>
      <c r="K24" s="89" t="str">
        <f t="shared" si="4"/>
        <v/>
      </c>
      <c r="L24" s="77" t="str">
        <f t="shared" si="0"/>
        <v/>
      </c>
      <c r="M24" s="79">
        <f t="shared" si="11"/>
        <v>0</v>
      </c>
      <c r="N24" s="80" t="str">
        <f t="shared" si="9"/>
        <v>0:00</v>
      </c>
      <c r="O24" s="81">
        <f t="shared" si="10"/>
        <v>0</v>
      </c>
      <c r="P24" s="79">
        <f t="shared" si="2"/>
        <v>0</v>
      </c>
      <c r="Q24" s="82" t="str">
        <f t="shared" si="5"/>
        <v/>
      </c>
      <c r="R24" s="82" t="str">
        <f t="shared" ca="1" si="3"/>
        <v/>
      </c>
      <c r="S24" s="83" t="s">
        <v>8</v>
      </c>
      <c r="T24" s="80" t="str">
        <f t="shared" si="6"/>
        <v>0:00</v>
      </c>
    </row>
    <row r="25" spans="1:20" x14ac:dyDescent="0.15">
      <c r="A25" s="101"/>
      <c r="B25" s="76">
        <f t="shared" si="7"/>
        <v>45094</v>
      </c>
      <c r="C25" s="70" t="str">
        <f t="shared" si="8"/>
        <v>土</v>
      </c>
      <c r="D25" s="70"/>
      <c r="E25" s="70"/>
      <c r="F25" s="70"/>
      <c r="G25" s="70"/>
      <c r="H25" s="77"/>
      <c r="I25" s="78"/>
      <c r="J25" s="78"/>
      <c r="K25" s="89" t="str">
        <f t="shared" si="4"/>
        <v/>
      </c>
      <c r="L25" s="77" t="str">
        <f t="shared" si="0"/>
        <v/>
      </c>
      <c r="M25" s="79">
        <f t="shared" si="11"/>
        <v>0</v>
      </c>
      <c r="N25" s="80" t="str">
        <f t="shared" si="9"/>
        <v>0:00</v>
      </c>
      <c r="O25" s="81">
        <f t="shared" si="10"/>
        <v>0</v>
      </c>
      <c r="P25" s="79">
        <f t="shared" si="2"/>
        <v>0</v>
      </c>
      <c r="Q25" s="82" t="str">
        <f t="shared" si="5"/>
        <v/>
      </c>
      <c r="R25" s="82">
        <f t="shared" ca="1" si="3"/>
        <v>0</v>
      </c>
      <c r="S25" s="83" t="s">
        <v>8</v>
      </c>
      <c r="T25" s="80" t="str">
        <f t="shared" si="6"/>
        <v>0:00</v>
      </c>
    </row>
    <row r="26" spans="1:20" x14ac:dyDescent="0.15">
      <c r="A26" s="101"/>
      <c r="B26" s="76">
        <f t="shared" si="7"/>
        <v>45095</v>
      </c>
      <c r="C26" s="70" t="str">
        <f t="shared" si="8"/>
        <v>日</v>
      </c>
      <c r="D26" s="70"/>
      <c r="E26" s="70"/>
      <c r="F26" s="70"/>
      <c r="G26" s="70"/>
      <c r="H26" s="77"/>
      <c r="I26" s="78"/>
      <c r="J26" s="78"/>
      <c r="K26" s="89" t="str">
        <f t="shared" si="4"/>
        <v/>
      </c>
      <c r="L26" s="77" t="str">
        <f t="shared" si="0"/>
        <v/>
      </c>
      <c r="M26" s="79">
        <f t="shared" si="11"/>
        <v>0</v>
      </c>
      <c r="N26" s="80" t="str">
        <f t="shared" si="9"/>
        <v>0:00</v>
      </c>
      <c r="O26" s="81">
        <f t="shared" si="10"/>
        <v>0</v>
      </c>
      <c r="P26" s="79">
        <f t="shared" si="2"/>
        <v>0</v>
      </c>
      <c r="Q26" s="82" t="str">
        <f t="shared" si="5"/>
        <v/>
      </c>
      <c r="R26" s="82" t="str">
        <f t="shared" ca="1" si="3"/>
        <v/>
      </c>
      <c r="S26" s="83" t="s">
        <v>8</v>
      </c>
      <c r="T26" s="80" t="str">
        <f t="shared" si="6"/>
        <v>0:00</v>
      </c>
    </row>
    <row r="27" spans="1:20" x14ac:dyDescent="0.15">
      <c r="A27" s="101"/>
      <c r="B27" s="76">
        <f t="shared" si="7"/>
        <v>45096</v>
      </c>
      <c r="C27" s="70" t="str">
        <f t="shared" si="8"/>
        <v>月</v>
      </c>
      <c r="D27" s="70"/>
      <c r="E27" s="70"/>
      <c r="F27" s="70"/>
      <c r="G27" s="70"/>
      <c r="H27" s="77"/>
      <c r="I27" s="78"/>
      <c r="J27" s="78"/>
      <c r="K27" s="89" t="str">
        <f t="shared" si="4"/>
        <v/>
      </c>
      <c r="L27" s="77" t="str">
        <f t="shared" si="0"/>
        <v/>
      </c>
      <c r="M27" s="79">
        <f t="shared" si="11"/>
        <v>0</v>
      </c>
      <c r="N27" s="80" t="str">
        <f t="shared" si="9"/>
        <v>0:00</v>
      </c>
      <c r="O27" s="81">
        <f t="shared" si="10"/>
        <v>0</v>
      </c>
      <c r="P27" s="79">
        <f t="shared" si="2"/>
        <v>0</v>
      </c>
      <c r="Q27" s="82" t="str">
        <f t="shared" si="5"/>
        <v/>
      </c>
      <c r="R27" s="82" t="str">
        <f t="shared" ca="1" si="3"/>
        <v/>
      </c>
      <c r="S27" s="83" t="s">
        <v>8</v>
      </c>
      <c r="T27" s="80" t="str">
        <f t="shared" si="6"/>
        <v>0:00</v>
      </c>
    </row>
    <row r="28" spans="1:20" x14ac:dyDescent="0.15">
      <c r="A28" s="101"/>
      <c r="B28" s="76">
        <f t="shared" si="7"/>
        <v>45097</v>
      </c>
      <c r="C28" s="70" t="str">
        <f t="shared" si="8"/>
        <v>火</v>
      </c>
      <c r="D28" s="70"/>
      <c r="E28" s="70"/>
      <c r="F28" s="70"/>
      <c r="G28" s="70"/>
      <c r="H28" s="77"/>
      <c r="I28" s="78"/>
      <c r="J28" s="78"/>
      <c r="K28" s="89" t="str">
        <f t="shared" si="4"/>
        <v/>
      </c>
      <c r="L28" s="77" t="str">
        <f t="shared" si="0"/>
        <v/>
      </c>
      <c r="M28" s="79">
        <f t="shared" si="11"/>
        <v>0</v>
      </c>
      <c r="N28" s="80" t="str">
        <f t="shared" si="9"/>
        <v>0:00</v>
      </c>
      <c r="O28" s="81">
        <f t="shared" si="10"/>
        <v>0</v>
      </c>
      <c r="P28" s="79">
        <f t="shared" si="2"/>
        <v>0</v>
      </c>
      <c r="Q28" s="82" t="str">
        <f t="shared" si="5"/>
        <v/>
      </c>
      <c r="R28" s="82" t="str">
        <f t="shared" ca="1" si="3"/>
        <v/>
      </c>
      <c r="S28" s="83" t="s">
        <v>8</v>
      </c>
      <c r="T28" s="80" t="str">
        <f t="shared" si="6"/>
        <v>0:00</v>
      </c>
    </row>
    <row r="29" spans="1:20" x14ac:dyDescent="0.15">
      <c r="A29" s="101"/>
      <c r="B29" s="76">
        <f t="shared" si="7"/>
        <v>45098</v>
      </c>
      <c r="C29" s="70" t="str">
        <f t="shared" si="8"/>
        <v>水</v>
      </c>
      <c r="D29" s="70"/>
      <c r="E29" s="70"/>
      <c r="F29" s="70"/>
      <c r="G29" s="70"/>
      <c r="H29" s="77"/>
      <c r="I29" s="78"/>
      <c r="J29" s="78"/>
      <c r="K29" s="89" t="str">
        <f t="shared" si="4"/>
        <v/>
      </c>
      <c r="L29" s="77" t="str">
        <f t="shared" si="0"/>
        <v/>
      </c>
      <c r="M29" s="79">
        <f t="shared" si="11"/>
        <v>0</v>
      </c>
      <c r="N29" s="80" t="str">
        <f t="shared" si="9"/>
        <v>0:00</v>
      </c>
      <c r="O29" s="81">
        <f t="shared" si="10"/>
        <v>0</v>
      </c>
      <c r="P29" s="79">
        <f t="shared" si="2"/>
        <v>0</v>
      </c>
      <c r="Q29" s="82" t="str">
        <f t="shared" si="5"/>
        <v/>
      </c>
      <c r="R29" s="82" t="str">
        <f t="shared" ca="1" si="3"/>
        <v/>
      </c>
      <c r="S29" s="83" t="s">
        <v>8</v>
      </c>
      <c r="T29" s="80" t="str">
        <f t="shared" si="6"/>
        <v>0:00</v>
      </c>
    </row>
    <row r="30" spans="1:20" x14ac:dyDescent="0.15">
      <c r="A30" s="101"/>
      <c r="B30" s="76">
        <f t="shared" si="7"/>
        <v>45099</v>
      </c>
      <c r="C30" s="70" t="str">
        <f t="shared" si="8"/>
        <v>木</v>
      </c>
      <c r="D30" s="70"/>
      <c r="E30" s="70"/>
      <c r="F30" s="70"/>
      <c r="G30" s="70"/>
      <c r="H30" s="77"/>
      <c r="I30" s="78"/>
      <c r="J30" s="78"/>
      <c r="K30" s="89" t="str">
        <f t="shared" si="4"/>
        <v/>
      </c>
      <c r="L30" s="77" t="str">
        <f t="shared" si="0"/>
        <v/>
      </c>
      <c r="M30" s="79">
        <f t="shared" si="11"/>
        <v>0</v>
      </c>
      <c r="N30" s="80" t="str">
        <f t="shared" si="9"/>
        <v>0:00</v>
      </c>
      <c r="O30" s="81">
        <f t="shared" si="10"/>
        <v>0</v>
      </c>
      <c r="P30" s="79">
        <f t="shared" si="2"/>
        <v>0</v>
      </c>
      <c r="Q30" s="82" t="str">
        <f t="shared" si="5"/>
        <v/>
      </c>
      <c r="R30" s="82" t="str">
        <f t="shared" ca="1" si="3"/>
        <v/>
      </c>
      <c r="S30" s="83" t="s">
        <v>8</v>
      </c>
      <c r="T30" s="80" t="str">
        <f t="shared" si="6"/>
        <v>0:00</v>
      </c>
    </row>
    <row r="31" spans="1:20" x14ac:dyDescent="0.15">
      <c r="A31" s="101"/>
      <c r="B31" s="76">
        <f t="shared" si="7"/>
        <v>45100</v>
      </c>
      <c r="C31" s="70" t="str">
        <f t="shared" si="8"/>
        <v>金</v>
      </c>
      <c r="D31" s="70"/>
      <c r="E31" s="70"/>
      <c r="F31" s="70"/>
      <c r="G31" s="70"/>
      <c r="H31" s="77"/>
      <c r="I31" s="78"/>
      <c r="J31" s="78"/>
      <c r="K31" s="89" t="str">
        <f t="shared" si="4"/>
        <v/>
      </c>
      <c r="L31" s="77" t="str">
        <f t="shared" si="0"/>
        <v/>
      </c>
      <c r="M31" s="79">
        <f t="shared" si="11"/>
        <v>0</v>
      </c>
      <c r="N31" s="80" t="str">
        <f t="shared" si="9"/>
        <v>0:00</v>
      </c>
      <c r="O31" s="81">
        <f t="shared" si="10"/>
        <v>0</v>
      </c>
      <c r="P31" s="79">
        <f t="shared" si="2"/>
        <v>0</v>
      </c>
      <c r="Q31" s="82" t="str">
        <f t="shared" si="5"/>
        <v/>
      </c>
      <c r="R31" s="82" t="str">
        <f t="shared" ca="1" si="3"/>
        <v/>
      </c>
      <c r="S31" s="83" t="s">
        <v>8</v>
      </c>
      <c r="T31" s="80" t="str">
        <f t="shared" si="6"/>
        <v>0:00</v>
      </c>
    </row>
    <row r="32" spans="1:20" x14ac:dyDescent="0.15">
      <c r="A32" s="101"/>
      <c r="B32" s="76">
        <f t="shared" si="7"/>
        <v>45101</v>
      </c>
      <c r="C32" s="70" t="str">
        <f t="shared" si="8"/>
        <v>土</v>
      </c>
      <c r="D32" s="70"/>
      <c r="E32" s="70"/>
      <c r="F32" s="70"/>
      <c r="G32" s="70"/>
      <c r="H32" s="77"/>
      <c r="I32" s="78"/>
      <c r="J32" s="78"/>
      <c r="K32" s="89" t="str">
        <f t="shared" si="4"/>
        <v/>
      </c>
      <c r="L32" s="77" t="str">
        <f t="shared" si="0"/>
        <v/>
      </c>
      <c r="M32" s="79">
        <f t="shared" si="11"/>
        <v>0</v>
      </c>
      <c r="N32" s="80" t="str">
        <f t="shared" si="9"/>
        <v>0:00</v>
      </c>
      <c r="O32" s="81">
        <f t="shared" si="10"/>
        <v>0</v>
      </c>
      <c r="P32" s="79">
        <f t="shared" si="2"/>
        <v>0</v>
      </c>
      <c r="Q32" s="82" t="str">
        <f t="shared" si="5"/>
        <v/>
      </c>
      <c r="R32" s="82">
        <f t="shared" ca="1" si="3"/>
        <v>0</v>
      </c>
      <c r="S32" s="83" t="s">
        <v>8</v>
      </c>
      <c r="T32" s="80" t="str">
        <f t="shared" si="6"/>
        <v>0:00</v>
      </c>
    </row>
    <row r="33" spans="1:20" x14ac:dyDescent="0.15">
      <c r="A33" s="101"/>
      <c r="B33" s="76">
        <f t="shared" si="7"/>
        <v>45102</v>
      </c>
      <c r="C33" s="70" t="str">
        <f t="shared" si="8"/>
        <v>日</v>
      </c>
      <c r="D33" s="70"/>
      <c r="E33" s="70"/>
      <c r="F33" s="70"/>
      <c r="G33" s="70"/>
      <c r="H33" s="77"/>
      <c r="I33" s="78"/>
      <c r="J33" s="78"/>
      <c r="K33" s="89" t="str">
        <f t="shared" si="4"/>
        <v/>
      </c>
      <c r="L33" s="77" t="str">
        <f t="shared" si="0"/>
        <v/>
      </c>
      <c r="M33" s="79">
        <f t="shared" si="11"/>
        <v>0</v>
      </c>
      <c r="N33" s="80" t="str">
        <f t="shared" si="9"/>
        <v>0:00</v>
      </c>
      <c r="O33" s="81">
        <f t="shared" si="10"/>
        <v>0</v>
      </c>
      <c r="P33" s="79">
        <f t="shared" si="2"/>
        <v>0</v>
      </c>
      <c r="Q33" s="82" t="str">
        <f t="shared" si="5"/>
        <v/>
      </c>
      <c r="R33" s="82" t="str">
        <f t="shared" ca="1" si="3"/>
        <v/>
      </c>
      <c r="S33" s="83" t="s">
        <v>8</v>
      </c>
      <c r="T33" s="80" t="str">
        <f t="shared" si="6"/>
        <v>0:00</v>
      </c>
    </row>
    <row r="34" spans="1:20" x14ac:dyDescent="0.15">
      <c r="A34" s="101"/>
      <c r="B34" s="76">
        <f t="shared" si="7"/>
        <v>45103</v>
      </c>
      <c r="C34" s="70" t="str">
        <f t="shared" si="8"/>
        <v>月</v>
      </c>
      <c r="D34" s="70"/>
      <c r="E34" s="70"/>
      <c r="F34" s="70"/>
      <c r="G34" s="70"/>
      <c r="H34" s="77"/>
      <c r="I34" s="78"/>
      <c r="J34" s="78"/>
      <c r="K34" s="89" t="str">
        <f t="shared" si="4"/>
        <v/>
      </c>
      <c r="L34" s="77" t="str">
        <f t="shared" si="0"/>
        <v/>
      </c>
      <c r="M34" s="79">
        <f t="shared" si="11"/>
        <v>0</v>
      </c>
      <c r="N34" s="80" t="str">
        <f t="shared" si="9"/>
        <v>0:00</v>
      </c>
      <c r="O34" s="81">
        <f t="shared" si="10"/>
        <v>0</v>
      </c>
      <c r="P34" s="79">
        <f t="shared" si="2"/>
        <v>0</v>
      </c>
      <c r="Q34" s="82" t="str">
        <f t="shared" si="5"/>
        <v/>
      </c>
      <c r="R34" s="82" t="str">
        <f t="shared" ca="1" si="3"/>
        <v/>
      </c>
      <c r="S34" s="83" t="s">
        <v>8</v>
      </c>
      <c r="T34" s="80" t="str">
        <f t="shared" si="6"/>
        <v>0:00</v>
      </c>
    </row>
    <row r="35" spans="1:20" x14ac:dyDescent="0.15">
      <c r="A35" s="101"/>
      <c r="B35" s="76">
        <f t="shared" si="7"/>
        <v>45104</v>
      </c>
      <c r="C35" s="70" t="str">
        <f t="shared" si="8"/>
        <v>火</v>
      </c>
      <c r="D35" s="70"/>
      <c r="E35" s="70"/>
      <c r="F35" s="70"/>
      <c r="G35" s="70"/>
      <c r="H35" s="77"/>
      <c r="I35" s="78"/>
      <c r="J35" s="78"/>
      <c r="K35" s="89" t="str">
        <f t="shared" si="4"/>
        <v/>
      </c>
      <c r="L35" s="77" t="str">
        <f t="shared" si="0"/>
        <v/>
      </c>
      <c r="M35" s="79">
        <f t="shared" si="11"/>
        <v>0</v>
      </c>
      <c r="N35" s="80" t="str">
        <f t="shared" si="9"/>
        <v>0:00</v>
      </c>
      <c r="O35" s="81">
        <f t="shared" si="10"/>
        <v>0</v>
      </c>
      <c r="P35" s="79">
        <f t="shared" si="2"/>
        <v>0</v>
      </c>
      <c r="Q35" s="82" t="str">
        <f t="shared" si="5"/>
        <v/>
      </c>
      <c r="R35" s="82" t="str">
        <f t="shared" ca="1" si="3"/>
        <v/>
      </c>
      <c r="S35" s="83" t="s">
        <v>8</v>
      </c>
      <c r="T35" s="80" t="str">
        <f t="shared" si="6"/>
        <v>0:00</v>
      </c>
    </row>
    <row r="36" spans="1:20" x14ac:dyDescent="0.15">
      <c r="A36" s="101"/>
      <c r="B36" s="76">
        <f t="shared" si="7"/>
        <v>45105</v>
      </c>
      <c r="C36" s="70" t="str">
        <f t="shared" si="8"/>
        <v>水</v>
      </c>
      <c r="D36" s="70"/>
      <c r="E36" s="70"/>
      <c r="F36" s="70"/>
      <c r="G36" s="70"/>
      <c r="H36" s="77"/>
      <c r="I36" s="78"/>
      <c r="J36" s="78"/>
      <c r="K36" s="89" t="str">
        <f t="shared" si="4"/>
        <v/>
      </c>
      <c r="L36" s="77" t="str">
        <f t="shared" si="0"/>
        <v/>
      </c>
      <c r="M36" s="79">
        <f t="shared" si="11"/>
        <v>0</v>
      </c>
      <c r="N36" s="80" t="str">
        <f t="shared" si="9"/>
        <v>0:00</v>
      </c>
      <c r="O36" s="81">
        <f t="shared" si="10"/>
        <v>0</v>
      </c>
      <c r="P36" s="79">
        <f t="shared" si="2"/>
        <v>0</v>
      </c>
      <c r="Q36" s="82" t="str">
        <f t="shared" si="5"/>
        <v/>
      </c>
      <c r="R36" s="82" t="str">
        <f t="shared" ca="1" si="3"/>
        <v/>
      </c>
      <c r="S36" s="83" t="s">
        <v>8</v>
      </c>
      <c r="T36" s="80" t="str">
        <f t="shared" si="6"/>
        <v>0:00</v>
      </c>
    </row>
    <row r="37" spans="1:20" x14ac:dyDescent="0.15">
      <c r="A37" s="101"/>
      <c r="B37" s="76">
        <f t="shared" si="7"/>
        <v>45106</v>
      </c>
      <c r="C37" s="70" t="str">
        <f t="shared" si="8"/>
        <v>木</v>
      </c>
      <c r="D37" s="70"/>
      <c r="E37" s="70"/>
      <c r="F37" s="70"/>
      <c r="G37" s="70"/>
      <c r="H37" s="77"/>
      <c r="I37" s="78"/>
      <c r="J37" s="78"/>
      <c r="K37" s="89" t="str">
        <f t="shared" si="4"/>
        <v/>
      </c>
      <c r="L37" s="77" t="str">
        <f t="shared" si="0"/>
        <v/>
      </c>
      <c r="M37" s="79">
        <f t="shared" si="11"/>
        <v>0</v>
      </c>
      <c r="N37" s="80" t="str">
        <f t="shared" si="9"/>
        <v>0:00</v>
      </c>
      <c r="O37" s="81">
        <f t="shared" si="10"/>
        <v>0</v>
      </c>
      <c r="P37" s="79">
        <f t="shared" si="2"/>
        <v>0</v>
      </c>
      <c r="Q37" s="82" t="str">
        <f t="shared" si="5"/>
        <v/>
      </c>
      <c r="R37" s="82" t="str">
        <f t="shared" ca="1" si="3"/>
        <v/>
      </c>
      <c r="S37" s="83" t="s">
        <v>8</v>
      </c>
      <c r="T37" s="80" t="str">
        <f t="shared" si="6"/>
        <v>0:00</v>
      </c>
    </row>
    <row r="38" spans="1:20" x14ac:dyDescent="0.15">
      <c r="A38" s="101"/>
      <c r="B38" s="76">
        <f t="shared" si="7"/>
        <v>45107</v>
      </c>
      <c r="C38" s="70" t="str">
        <f t="shared" si="8"/>
        <v>金</v>
      </c>
      <c r="D38" s="70"/>
      <c r="E38" s="70"/>
      <c r="F38" s="70"/>
      <c r="G38" s="70"/>
      <c r="H38" s="77"/>
      <c r="I38" s="78"/>
      <c r="J38" s="78"/>
      <c r="K38" s="89" t="str">
        <f t="shared" si="4"/>
        <v/>
      </c>
      <c r="L38" s="77" t="str">
        <f t="shared" si="0"/>
        <v/>
      </c>
      <c r="M38" s="79">
        <f t="shared" si="11"/>
        <v>0</v>
      </c>
      <c r="N38" s="80" t="str">
        <f t="shared" si="9"/>
        <v>0:00</v>
      </c>
      <c r="O38" s="81">
        <f t="shared" si="10"/>
        <v>0</v>
      </c>
      <c r="P38" s="79">
        <f t="shared" si="2"/>
        <v>0</v>
      </c>
      <c r="Q38" s="82" t="str">
        <f t="shared" si="5"/>
        <v/>
      </c>
      <c r="R38" s="82">
        <f t="shared" ca="1" si="3"/>
        <v>0</v>
      </c>
      <c r="S38" s="83" t="s">
        <v>8</v>
      </c>
      <c r="T38" s="80" t="str">
        <f t="shared" si="6"/>
        <v>0:00</v>
      </c>
    </row>
    <row r="39" spans="1:20" x14ac:dyDescent="0.15">
      <c r="A39" s="101"/>
      <c r="B39" s="76">
        <f>B38+1</f>
        <v>45108</v>
      </c>
      <c r="C39" s="70" t="str">
        <f t="shared" si="8"/>
        <v>土</v>
      </c>
      <c r="D39" s="70"/>
      <c r="E39" s="70"/>
      <c r="F39" s="70"/>
      <c r="G39" s="70"/>
      <c r="H39" s="77"/>
      <c r="I39" s="78"/>
      <c r="J39" s="78"/>
      <c r="K39" s="89" t="str">
        <f t="shared" si="4"/>
        <v/>
      </c>
      <c r="L39" s="77" t="str">
        <f t="shared" si="0"/>
        <v/>
      </c>
      <c r="M39" s="79">
        <f t="shared" si="11"/>
        <v>0</v>
      </c>
      <c r="N39" s="80" t="str">
        <f t="shared" si="9"/>
        <v>0:00</v>
      </c>
      <c r="O39" s="81">
        <f t="shared" si="10"/>
        <v>0</v>
      </c>
      <c r="P39" s="79">
        <f t="shared" si="2"/>
        <v>0</v>
      </c>
      <c r="Q39" s="82" t="str">
        <f t="shared" si="5"/>
        <v/>
      </c>
      <c r="R39" s="82" t="str">
        <f t="shared" ca="1" si="3"/>
        <v/>
      </c>
      <c r="S39" s="83" t="s">
        <v>8</v>
      </c>
      <c r="T39" s="80" t="str">
        <f t="shared" si="6"/>
        <v>0:00</v>
      </c>
    </row>
    <row r="40" spans="1:20" x14ac:dyDescent="0.15">
      <c r="A40" s="6"/>
      <c r="B40" s="97" t="s">
        <v>13</v>
      </c>
      <c r="C40" s="97"/>
      <c r="D40" s="85">
        <f>SUM(D9:D39)</f>
        <v>0</v>
      </c>
      <c r="E40" s="85">
        <f>COUNT(E9:E39)</f>
        <v>0</v>
      </c>
      <c r="F40" s="85">
        <f>COUNT(F9:F39)</f>
        <v>0</v>
      </c>
      <c r="G40" s="85">
        <f>COUNT(G9:G39)</f>
        <v>0</v>
      </c>
      <c r="H40" s="81">
        <f>SUM(H9:H39)</f>
        <v>0</v>
      </c>
      <c r="I40" s="85">
        <f>COUNT(I9:I39)</f>
        <v>0</v>
      </c>
      <c r="J40" s="86"/>
      <c r="K40" s="80">
        <f t="shared" ref="K40:O40" si="12">SUM(K9:K39)</f>
        <v>0</v>
      </c>
      <c r="L40" s="81">
        <f>SUM(L9:L39)</f>
        <v>0</v>
      </c>
      <c r="M40" s="81">
        <f t="shared" si="12"/>
        <v>0</v>
      </c>
      <c r="N40" s="81">
        <f t="shared" si="12"/>
        <v>0</v>
      </c>
      <c r="O40" s="81">
        <f t="shared" si="12"/>
        <v>0</v>
      </c>
      <c r="P40" s="79">
        <f>SUM(P9:P39)</f>
        <v>0</v>
      </c>
      <c r="Q40" s="87">
        <f ca="1">IF(MATCH(10^10,R9:R39)&lt;&gt;31,SUM(OFFSET(Q39,,,MATCH(10^10,R9:R39)-31,1)), 0)</f>
        <v>0</v>
      </c>
      <c r="R40" s="81">
        <f ca="1">SUM(R9:R39)</f>
        <v>0</v>
      </c>
      <c r="S40" s="88">
        <f ca="1">MAX(N40+R40-$S$8, VALUE(0))</f>
        <v>0</v>
      </c>
      <c r="T40" s="81">
        <f>SUM(T9:T39)</f>
        <v>0</v>
      </c>
    </row>
    <row r="41" spans="1:20" x14ac:dyDescent="0.15">
      <c r="B41" s="10"/>
      <c r="C41" s="10"/>
      <c r="E41" s="1" t="s">
        <v>15</v>
      </c>
      <c r="F41" s="8">
        <v>31</v>
      </c>
      <c r="G41" s="11">
        <v>7</v>
      </c>
      <c r="H41" s="3" t="s">
        <v>16</v>
      </c>
      <c r="I41" s="11">
        <f>ROUNDDOWN(F41*40/G41,0)</f>
        <v>177</v>
      </c>
      <c r="J41" s="1"/>
      <c r="K41" s="2"/>
      <c r="L41" s="3"/>
      <c r="M41" s="3"/>
      <c r="N41" s="3"/>
      <c r="O41" s="3"/>
      <c r="P41" s="3"/>
      <c r="Q41" s="4" t="s">
        <v>59</v>
      </c>
      <c r="R41" s="67" t="s">
        <v>65</v>
      </c>
      <c r="S41" s="5" t="s">
        <v>65</v>
      </c>
      <c r="T41" s="3"/>
    </row>
    <row r="42" spans="1:20" ht="14.25" thickBot="1" x14ac:dyDescent="0.2">
      <c r="H42" s="3"/>
      <c r="J42" s="1"/>
      <c r="K42" s="2"/>
      <c r="L42" s="3"/>
      <c r="M42" s="3"/>
      <c r="N42" s="3"/>
      <c r="O42" s="3"/>
      <c r="P42" s="3"/>
      <c r="Q42" s="4"/>
      <c r="R42" s="3"/>
      <c r="S42" s="5"/>
      <c r="T42" s="3"/>
    </row>
    <row r="43" spans="1:20" x14ac:dyDescent="0.15">
      <c r="B43" s="98" t="s">
        <v>17</v>
      </c>
      <c r="C43" s="98"/>
      <c r="D43" s="12" t="s">
        <v>18</v>
      </c>
      <c r="E43" s="12"/>
      <c r="F43" s="12"/>
      <c r="G43" s="12"/>
      <c r="H43" s="13"/>
      <c r="I43" s="12"/>
      <c r="J43" s="12"/>
      <c r="K43" s="12"/>
      <c r="L43" s="13"/>
      <c r="M43" s="13"/>
      <c r="N43" s="13"/>
      <c r="O43" s="14">
        <f>I40</f>
        <v>0</v>
      </c>
      <c r="P43" s="15">
        <f>I40</f>
        <v>0</v>
      </c>
    </row>
    <row r="44" spans="1:20" x14ac:dyDescent="0.15">
      <c r="B44" s="98"/>
      <c r="C44" s="98"/>
      <c r="D44" s="16" t="s">
        <v>19</v>
      </c>
      <c r="E44" s="17"/>
      <c r="F44" s="17"/>
      <c r="G44" s="17"/>
      <c r="H44" s="7"/>
      <c r="I44" s="17"/>
      <c r="J44" s="17"/>
      <c r="K44" s="17"/>
      <c r="L44" s="7"/>
      <c r="M44" s="7"/>
      <c r="N44" s="7"/>
      <c r="O44" s="18">
        <f>D40</f>
        <v>0</v>
      </c>
      <c r="P44" s="19">
        <f>D40</f>
        <v>0</v>
      </c>
      <c r="Q44" s="4"/>
      <c r="R44" s="3"/>
      <c r="S44" s="5"/>
      <c r="T44" s="3"/>
    </row>
    <row r="45" spans="1:20" x14ac:dyDescent="0.15">
      <c r="B45" s="98"/>
      <c r="C45" s="98"/>
      <c r="D45" s="16" t="s">
        <v>20</v>
      </c>
      <c r="E45" s="17"/>
      <c r="F45" s="17"/>
      <c r="G45" s="17"/>
      <c r="H45" s="7"/>
      <c r="I45" s="17"/>
      <c r="J45" s="17"/>
      <c r="K45" s="17"/>
      <c r="L45" s="7"/>
      <c r="M45" s="7"/>
      <c r="N45" s="7"/>
      <c r="O45" s="18">
        <f>E40</f>
        <v>0</v>
      </c>
      <c r="P45" s="19">
        <f>E40</f>
        <v>0</v>
      </c>
    </row>
    <row r="46" spans="1:20" x14ac:dyDescent="0.15">
      <c r="B46" s="98"/>
      <c r="C46" s="98"/>
      <c r="D46" s="16" t="s">
        <v>21</v>
      </c>
      <c r="E46" s="17"/>
      <c r="F46" s="17"/>
      <c r="G46" s="17"/>
      <c r="H46" s="7"/>
      <c r="I46" s="17"/>
      <c r="J46" s="17"/>
      <c r="K46" s="17"/>
      <c r="L46" s="7"/>
      <c r="M46" s="7"/>
      <c r="N46" s="7"/>
      <c r="O46" s="18">
        <f>F40</f>
        <v>0</v>
      </c>
      <c r="P46" s="19">
        <f>F40</f>
        <v>0</v>
      </c>
    </row>
    <row r="47" spans="1:20" x14ac:dyDescent="0.15">
      <c r="B47" s="98"/>
      <c r="C47" s="98"/>
      <c r="D47" s="20" t="s">
        <v>22</v>
      </c>
      <c r="E47" s="20"/>
      <c r="F47" s="20"/>
      <c r="G47" s="17"/>
      <c r="H47" s="7"/>
      <c r="I47" s="17"/>
      <c r="J47" s="17"/>
      <c r="K47" s="17"/>
      <c r="L47" s="7"/>
      <c r="M47" s="7"/>
      <c r="N47" s="7"/>
      <c r="O47" s="21">
        <f ca="1">O40+R40</f>
        <v>0</v>
      </c>
      <c r="P47" s="22">
        <f>(L40-I41/24)</f>
        <v>-7.375</v>
      </c>
    </row>
    <row r="48" spans="1:20" x14ac:dyDescent="0.15">
      <c r="B48" s="98"/>
      <c r="C48" s="98"/>
      <c r="D48" t="s">
        <v>23</v>
      </c>
      <c r="G48" s="17"/>
      <c r="H48" s="7"/>
      <c r="I48" s="17"/>
      <c r="J48" s="17"/>
      <c r="K48" s="17"/>
      <c r="L48" s="7"/>
      <c r="M48" s="7"/>
      <c r="N48" s="7"/>
      <c r="O48" s="23">
        <v>0</v>
      </c>
      <c r="P48" s="24">
        <v>0</v>
      </c>
    </row>
    <row r="49" spans="2:16" x14ac:dyDescent="0.15">
      <c r="B49" s="98"/>
      <c r="C49" s="98"/>
      <c r="D49" s="25" t="s">
        <v>24</v>
      </c>
      <c r="E49" s="25"/>
      <c r="F49" s="25"/>
      <c r="G49" s="17"/>
      <c r="H49" s="7"/>
      <c r="I49" s="17"/>
      <c r="J49" s="17"/>
      <c r="K49" s="17"/>
      <c r="L49" s="7"/>
      <c r="M49" s="7"/>
      <c r="N49" s="7"/>
      <c r="O49" s="26">
        <f ca="1">IF(O47-O48&lt;=0,0,O47-O48)</f>
        <v>0</v>
      </c>
      <c r="P49" s="27">
        <f>IF(P47-P48&lt;=0,0,P47-P48)</f>
        <v>0</v>
      </c>
    </row>
    <row r="50" spans="2:16" x14ac:dyDescent="0.15">
      <c r="B50" s="98"/>
      <c r="C50" s="98"/>
      <c r="D50" s="28" t="s">
        <v>25</v>
      </c>
      <c r="E50" s="28"/>
      <c r="F50" s="28"/>
      <c r="G50" s="17"/>
      <c r="H50" s="7"/>
      <c r="I50" s="17"/>
      <c r="J50" s="17"/>
      <c r="K50" s="17"/>
      <c r="L50" s="7"/>
      <c r="M50" s="7"/>
      <c r="N50" s="7"/>
      <c r="O50" s="29">
        <f>O76</f>
        <v>1563</v>
      </c>
      <c r="P50" s="30">
        <f>P76</f>
        <v>1563</v>
      </c>
    </row>
    <row r="51" spans="2:16" x14ac:dyDescent="0.15">
      <c r="B51" s="98"/>
      <c r="C51" s="98"/>
      <c r="D51" s="31" t="s">
        <v>26</v>
      </c>
      <c r="E51" s="31"/>
      <c r="F51" s="31"/>
      <c r="G51" s="17"/>
      <c r="H51" s="7"/>
      <c r="I51" s="17"/>
      <c r="J51" s="17"/>
      <c r="K51" s="17"/>
      <c r="L51" s="7"/>
      <c r="M51" s="7"/>
      <c r="N51" s="7"/>
      <c r="O51" s="32">
        <f ca="1">ROUNDUP(O49*O50*24,0)</f>
        <v>0</v>
      </c>
      <c r="P51" s="33">
        <f>ROUNDUP(P49*P50*24,0)</f>
        <v>0</v>
      </c>
    </row>
    <row r="52" spans="2:16" x14ac:dyDescent="0.15">
      <c r="B52" s="98"/>
      <c r="C52" s="98"/>
      <c r="D52" s="34" t="s">
        <v>27</v>
      </c>
      <c r="E52" s="34"/>
      <c r="F52" s="34"/>
      <c r="G52" s="17"/>
      <c r="H52" s="7"/>
      <c r="I52" s="17"/>
      <c r="J52" s="17"/>
      <c r="K52" s="17"/>
      <c r="L52" s="7"/>
      <c r="M52" s="7"/>
      <c r="N52" s="7"/>
      <c r="O52" s="35">
        <f>T40</f>
        <v>0</v>
      </c>
      <c r="P52" s="36">
        <f>T40</f>
        <v>0</v>
      </c>
    </row>
    <row r="53" spans="2:16" x14ac:dyDescent="0.15">
      <c r="B53" s="98"/>
      <c r="C53" s="98"/>
      <c r="D53" s="34" t="s">
        <v>28</v>
      </c>
      <c r="E53" s="34"/>
      <c r="F53" s="34"/>
      <c r="G53" s="17"/>
      <c r="H53" s="7"/>
      <c r="I53" s="17"/>
      <c r="J53" s="17"/>
      <c r="K53" s="17"/>
      <c r="L53" s="7"/>
      <c r="M53" s="7"/>
      <c r="N53" s="7"/>
      <c r="O53" s="37">
        <f>ROUNDUP((O52*24)*O77,0)</f>
        <v>0</v>
      </c>
      <c r="P53" s="38">
        <f>ROUNDUP((P52*24)*P77,0)</f>
        <v>0</v>
      </c>
    </row>
    <row r="54" spans="2:16" x14ac:dyDescent="0.15">
      <c r="B54" s="98"/>
      <c r="C54" s="98"/>
      <c r="D54" s="34" t="s">
        <v>29</v>
      </c>
      <c r="E54" s="34"/>
      <c r="F54" s="34"/>
      <c r="G54" s="17"/>
      <c r="H54" s="7"/>
      <c r="I54" s="17"/>
      <c r="J54" s="17"/>
      <c r="K54" s="17"/>
      <c r="L54" s="7"/>
      <c r="M54" s="7"/>
      <c r="N54" s="7"/>
      <c r="O54" s="39"/>
      <c r="P54" s="40"/>
    </row>
    <row r="55" spans="2:16" ht="14.25" thickBot="1" x14ac:dyDescent="0.2">
      <c r="B55" s="98"/>
      <c r="C55" s="98"/>
      <c r="D55" s="34" t="s">
        <v>30</v>
      </c>
      <c r="E55" s="34"/>
      <c r="F55" s="34"/>
      <c r="G55" s="17"/>
      <c r="H55" s="7"/>
      <c r="I55" s="17"/>
      <c r="J55" s="17"/>
      <c r="K55" s="17"/>
      <c r="L55" s="7"/>
      <c r="M55" s="7"/>
      <c r="N55" s="7"/>
      <c r="O55" s="37">
        <f>(O54*24)*O78</f>
        <v>0</v>
      </c>
      <c r="P55" s="38">
        <f>(P54*24)*P78</f>
        <v>0</v>
      </c>
    </row>
    <row r="56" spans="2:16" ht="14.25" thickBot="1" x14ac:dyDescent="0.2">
      <c r="B56" s="98"/>
      <c r="C56" s="98"/>
      <c r="D56" s="34" t="s">
        <v>31</v>
      </c>
      <c r="E56" s="34"/>
      <c r="F56" s="34"/>
      <c r="G56" s="17"/>
      <c r="H56" s="7"/>
      <c r="I56" s="17"/>
      <c r="J56" s="17"/>
      <c r="K56" s="17"/>
      <c r="L56" s="7"/>
      <c r="M56" s="7"/>
      <c r="N56" s="7"/>
      <c r="O56" s="41"/>
      <c r="P56" s="42"/>
    </row>
    <row r="57" spans="2:16" x14ac:dyDescent="0.15">
      <c r="B57" s="98"/>
      <c r="C57" s="98"/>
      <c r="D57" s="34" t="s">
        <v>32</v>
      </c>
      <c r="E57" s="34"/>
      <c r="F57" s="34"/>
      <c r="G57" s="17"/>
      <c r="H57" s="7"/>
      <c r="I57" s="17"/>
      <c r="J57" s="17"/>
      <c r="K57" s="17"/>
      <c r="L57" s="7"/>
      <c r="M57" s="7"/>
      <c r="N57" s="7"/>
      <c r="O57" s="37">
        <f>(O56*24)*O80</f>
        <v>0</v>
      </c>
      <c r="P57" s="38">
        <f>(P56*24)*P80</f>
        <v>0</v>
      </c>
    </row>
    <row r="58" spans="2:16" x14ac:dyDescent="0.15">
      <c r="B58" s="98"/>
      <c r="C58" s="98"/>
      <c r="D58" s="34" t="s">
        <v>33</v>
      </c>
      <c r="E58" s="34"/>
      <c r="F58" s="34"/>
      <c r="G58" s="17"/>
      <c r="H58" s="7"/>
      <c r="I58" s="17"/>
      <c r="J58" s="17"/>
      <c r="K58" s="17"/>
      <c r="L58" s="7"/>
      <c r="M58" s="7"/>
      <c r="N58" s="7"/>
      <c r="O58" s="7">
        <f>G40</f>
        <v>0</v>
      </c>
      <c r="P58" s="43">
        <f>G40</f>
        <v>0</v>
      </c>
    </row>
    <row r="59" spans="2:16" x14ac:dyDescent="0.15">
      <c r="B59" s="98"/>
      <c r="C59" s="98"/>
      <c r="D59" s="44" t="s">
        <v>34</v>
      </c>
      <c r="E59" s="44"/>
      <c r="F59" s="44"/>
      <c r="G59" s="17"/>
      <c r="H59" s="7"/>
      <c r="I59" s="17"/>
      <c r="J59" s="17"/>
      <c r="K59" s="17"/>
      <c r="L59" s="7"/>
      <c r="M59" s="7"/>
      <c r="N59" s="7"/>
      <c r="O59" s="45">
        <f>ROUNDDOWN(O58*O81,0)</f>
        <v>0</v>
      </c>
      <c r="P59" s="46">
        <f>ROUNDDOWN(P58*P81,0)</f>
        <v>0</v>
      </c>
    </row>
    <row r="60" spans="2:16" x14ac:dyDescent="0.15">
      <c r="B60" s="47"/>
      <c r="C60" s="48"/>
      <c r="G60" s="17"/>
      <c r="H60" s="7"/>
      <c r="I60" s="17"/>
      <c r="J60" s="17"/>
      <c r="K60" s="17"/>
      <c r="L60" s="7"/>
      <c r="M60" s="7"/>
      <c r="N60" s="7"/>
      <c r="O60" s="45"/>
      <c r="P60" s="46"/>
    </row>
    <row r="61" spans="2:16" x14ac:dyDescent="0.15">
      <c r="B61" s="98" t="s">
        <v>35</v>
      </c>
      <c r="C61" s="98"/>
      <c r="D61" t="s">
        <v>36</v>
      </c>
      <c r="G61" s="17"/>
      <c r="H61" s="7"/>
      <c r="I61" s="17"/>
      <c r="J61" s="17"/>
      <c r="K61" s="17"/>
      <c r="L61" s="7"/>
      <c r="M61" s="7"/>
      <c r="N61" s="7"/>
      <c r="O61" s="49">
        <v>200000</v>
      </c>
      <c r="P61" s="50">
        <v>200000</v>
      </c>
    </row>
    <row r="62" spans="2:16" x14ac:dyDescent="0.15">
      <c r="B62" s="98"/>
      <c r="C62" s="99"/>
      <c r="D62" s="51"/>
      <c r="E62" s="52"/>
      <c r="F62" s="52"/>
      <c r="G62" s="53"/>
      <c r="H62" s="54"/>
      <c r="I62" s="53"/>
      <c r="J62" s="53"/>
      <c r="K62" s="53"/>
      <c r="L62" s="54"/>
      <c r="M62" s="54"/>
      <c r="N62" s="54"/>
      <c r="O62" s="55">
        <v>0</v>
      </c>
      <c r="P62" s="56">
        <v>0</v>
      </c>
    </row>
    <row r="63" spans="2:16" x14ac:dyDescent="0.15">
      <c r="B63" s="98"/>
      <c r="C63" s="98"/>
      <c r="D63" s="44" t="s">
        <v>37</v>
      </c>
      <c r="E63" s="44"/>
      <c r="F63" s="44"/>
      <c r="G63" s="17"/>
      <c r="H63" s="7"/>
      <c r="I63" s="17"/>
      <c r="J63" s="17"/>
      <c r="K63" s="17"/>
      <c r="L63" s="7"/>
      <c r="M63" s="7"/>
      <c r="N63" s="7"/>
      <c r="O63" s="96">
        <f>SUM(O61:O62)</f>
        <v>200000</v>
      </c>
      <c r="P63" s="90">
        <f>SUM(P61:P62)</f>
        <v>200000</v>
      </c>
    </row>
    <row r="64" spans="2:16" x14ac:dyDescent="0.15">
      <c r="B64" s="98"/>
      <c r="C64" s="98"/>
      <c r="G64" s="17"/>
      <c r="H64" s="7"/>
      <c r="I64" s="17"/>
      <c r="J64" s="17"/>
      <c r="K64" s="17"/>
      <c r="L64" s="7"/>
      <c r="M64" s="7"/>
      <c r="N64" s="7"/>
      <c r="O64" s="91"/>
      <c r="P64" s="43"/>
    </row>
    <row r="65" spans="2:16" x14ac:dyDescent="0.15">
      <c r="B65" s="98"/>
      <c r="C65" s="98"/>
      <c r="D65" s="44" t="s">
        <v>38</v>
      </c>
      <c r="E65" s="44"/>
      <c r="F65" s="44"/>
      <c r="G65" s="17"/>
      <c r="H65" s="7"/>
      <c r="I65" s="17"/>
      <c r="J65" s="17"/>
      <c r="K65" s="17"/>
      <c r="L65" s="7"/>
      <c r="M65" s="7"/>
      <c r="N65" s="7"/>
      <c r="O65" s="92"/>
      <c r="P65" s="50"/>
    </row>
    <row r="66" spans="2:16" x14ac:dyDescent="0.15">
      <c r="B66" s="98"/>
      <c r="C66" s="98"/>
      <c r="D66" s="44" t="s">
        <v>39</v>
      </c>
      <c r="E66" s="44"/>
      <c r="F66" s="44"/>
      <c r="G66" s="17"/>
      <c r="H66" s="7"/>
      <c r="I66" s="17"/>
      <c r="J66" s="17"/>
      <c r="K66" s="17"/>
      <c r="L66" s="7"/>
      <c r="M66" s="7"/>
      <c r="N66" s="7"/>
      <c r="O66" s="90">
        <f ca="1">O51</f>
        <v>0</v>
      </c>
      <c r="P66" s="46">
        <f>IF(P51+P53+P55+P57-P65&gt;0, P51+P53+P55+P57-P65, 0)</f>
        <v>0</v>
      </c>
    </row>
    <row r="67" spans="2:16" x14ac:dyDescent="0.15">
      <c r="B67" s="98"/>
      <c r="C67" s="98"/>
      <c r="D67" s="44" t="s">
        <v>40</v>
      </c>
      <c r="E67" s="44"/>
      <c r="F67" s="44"/>
      <c r="G67" s="17"/>
      <c r="H67" s="7"/>
      <c r="I67" s="17"/>
      <c r="J67" s="17"/>
      <c r="K67" s="17"/>
      <c r="L67" s="7"/>
      <c r="M67" s="7"/>
      <c r="N67" s="7"/>
      <c r="O67" s="90">
        <f>O53</f>
        <v>0</v>
      </c>
      <c r="P67" s="46">
        <f>P53</f>
        <v>0</v>
      </c>
    </row>
    <row r="68" spans="2:16" x14ac:dyDescent="0.15">
      <c r="B68" s="98"/>
      <c r="C68" s="98"/>
      <c r="D68" s="44" t="s">
        <v>41</v>
      </c>
      <c r="E68" s="44"/>
      <c r="F68" s="44"/>
      <c r="G68" s="17"/>
      <c r="H68" s="7"/>
      <c r="I68" s="17"/>
      <c r="J68" s="17"/>
      <c r="K68" s="17"/>
      <c r="L68" s="7"/>
      <c r="M68" s="7"/>
      <c r="N68" s="7"/>
      <c r="O68" s="90">
        <f>O55</f>
        <v>0</v>
      </c>
      <c r="P68" s="46">
        <f>P55</f>
        <v>0</v>
      </c>
    </row>
    <row r="69" spans="2:16" x14ac:dyDescent="0.15">
      <c r="B69" s="98"/>
      <c r="C69" s="98"/>
      <c r="D69" s="44" t="s">
        <v>42</v>
      </c>
      <c r="E69" s="44"/>
      <c r="F69" s="44"/>
      <c r="G69" s="17"/>
      <c r="H69" s="7"/>
      <c r="I69" s="17"/>
      <c r="J69" s="17"/>
      <c r="K69" s="17"/>
      <c r="L69" s="7"/>
      <c r="M69" s="7"/>
      <c r="N69" s="7"/>
      <c r="O69" s="90">
        <f>O57</f>
        <v>0</v>
      </c>
      <c r="P69" s="46">
        <f>P57</f>
        <v>0</v>
      </c>
    </row>
    <row r="70" spans="2:16" x14ac:dyDescent="0.15">
      <c r="B70" s="98"/>
      <c r="C70" s="98"/>
      <c r="D70" s="57" t="s">
        <v>43</v>
      </c>
      <c r="E70" s="57"/>
      <c r="F70" s="57"/>
      <c r="G70" s="53"/>
      <c r="H70" s="54"/>
      <c r="I70" s="53"/>
      <c r="J70" s="53"/>
      <c r="K70" s="53"/>
      <c r="L70" s="54"/>
      <c r="M70" s="54"/>
      <c r="N70" s="54"/>
      <c r="O70" s="65">
        <f>-O59</f>
        <v>0</v>
      </c>
      <c r="P70" s="58">
        <f>-P59</f>
        <v>0</v>
      </c>
    </row>
    <row r="71" spans="2:16" x14ac:dyDescent="0.15">
      <c r="B71" s="98"/>
      <c r="C71" s="98"/>
      <c r="D71" s="59" t="s">
        <v>44</v>
      </c>
      <c r="E71" s="59"/>
      <c r="F71" s="59"/>
      <c r="G71" s="17"/>
      <c r="H71" s="7"/>
      <c r="I71" s="17"/>
      <c r="J71" s="17"/>
      <c r="K71" s="17"/>
      <c r="L71" s="7"/>
      <c r="M71" s="7"/>
      <c r="N71" s="7"/>
      <c r="O71" s="93">
        <f ca="1">O63+SUM(O65:O70)</f>
        <v>200000</v>
      </c>
      <c r="P71" s="38">
        <f>P63+SUM(P65:P70)</f>
        <v>200000</v>
      </c>
    </row>
    <row r="72" spans="2:16" x14ac:dyDescent="0.15">
      <c r="B72" s="47"/>
      <c r="C72" s="48"/>
      <c r="D72" s="53"/>
      <c r="E72" s="53"/>
      <c r="F72" s="53"/>
      <c r="G72" s="53"/>
      <c r="H72" s="54"/>
      <c r="I72" s="53"/>
      <c r="J72" s="53"/>
      <c r="K72" s="53"/>
      <c r="L72" s="54"/>
      <c r="M72" s="54"/>
      <c r="N72" s="54"/>
      <c r="O72" s="94"/>
      <c r="P72" s="60"/>
    </row>
    <row r="73" spans="2:16" x14ac:dyDescent="0.15">
      <c r="B73" s="47"/>
      <c r="C73" s="48"/>
      <c r="D73" s="53"/>
      <c r="E73" s="53"/>
      <c r="F73" s="53"/>
      <c r="G73" s="53"/>
      <c r="H73" s="54"/>
      <c r="I73" s="53"/>
      <c r="J73" s="53"/>
      <c r="K73" s="53"/>
      <c r="L73" s="54"/>
      <c r="M73" s="54"/>
      <c r="N73" s="54"/>
      <c r="O73" s="94"/>
      <c r="P73" s="60"/>
    </row>
    <row r="74" spans="2:16" x14ac:dyDescent="0.15">
      <c r="B74" s="98" t="s">
        <v>45</v>
      </c>
      <c r="C74" s="98"/>
      <c r="D74" s="61" t="s">
        <v>46</v>
      </c>
      <c r="E74" s="62"/>
      <c r="F74" s="62"/>
      <c r="G74" s="17"/>
      <c r="H74" s="7"/>
      <c r="I74" s="17"/>
      <c r="J74" s="17"/>
      <c r="K74" s="63">
        <v>20</v>
      </c>
      <c r="L74" s="62" t="s">
        <v>47</v>
      </c>
      <c r="M74" s="7"/>
      <c r="N74" s="7"/>
      <c r="O74" s="95">
        <v>160</v>
      </c>
      <c r="P74" s="95">
        <v>160</v>
      </c>
    </row>
    <row r="75" spans="2:16" x14ac:dyDescent="0.15">
      <c r="B75" s="98"/>
      <c r="C75" s="98"/>
      <c r="D75" t="s">
        <v>48</v>
      </c>
      <c r="G75" s="17"/>
      <c r="H75" s="7"/>
      <c r="I75" s="17"/>
      <c r="J75" s="17"/>
      <c r="K75" s="17"/>
      <c r="L75" s="7"/>
      <c r="M75" s="7"/>
      <c r="N75" s="7"/>
      <c r="O75" s="90">
        <f>ROUNDUP(O63/O74,0)</f>
        <v>1250</v>
      </c>
      <c r="P75" s="90">
        <f>ROUNDUP(P63/P74,0)</f>
        <v>1250</v>
      </c>
    </row>
    <row r="76" spans="2:16" x14ac:dyDescent="0.15">
      <c r="B76" s="98"/>
      <c r="C76" s="98"/>
      <c r="D76" s="64" t="s">
        <v>49</v>
      </c>
      <c r="E76" s="64"/>
      <c r="F76" s="64"/>
      <c r="G76" s="17"/>
      <c r="H76" s="7"/>
      <c r="I76" s="17"/>
      <c r="J76" s="17"/>
      <c r="K76" s="17"/>
      <c r="L76" s="7"/>
      <c r="M76" s="7"/>
      <c r="N76" s="7"/>
      <c r="O76" s="90">
        <f>ROUNDUP(O75*125%,0)</f>
        <v>1563</v>
      </c>
      <c r="P76" s="90">
        <f>ROUNDUP(P75*125%,0)</f>
        <v>1563</v>
      </c>
    </row>
    <row r="77" spans="2:16" x14ac:dyDescent="0.15">
      <c r="B77" s="98"/>
      <c r="C77" s="98"/>
      <c r="D77" s="44" t="s">
        <v>50</v>
      </c>
      <c r="E77" s="44"/>
      <c r="F77" s="44"/>
      <c r="G77" s="17"/>
      <c r="H77" s="7"/>
      <c r="I77" s="17"/>
      <c r="J77" s="17"/>
      <c r="K77" s="17"/>
      <c r="L77" s="7"/>
      <c r="M77" s="7"/>
      <c r="N77" s="7"/>
      <c r="O77" s="90">
        <f>ROUNDUP(O75*25%,0)</f>
        <v>313</v>
      </c>
      <c r="P77" s="90">
        <f>ROUNDUP(P75*25%,0)</f>
        <v>313</v>
      </c>
    </row>
    <row r="78" spans="2:16" x14ac:dyDescent="0.15">
      <c r="B78" s="98"/>
      <c r="C78" s="98"/>
      <c r="D78" s="44" t="s">
        <v>51</v>
      </c>
      <c r="E78" s="44"/>
      <c r="F78" s="44"/>
      <c r="G78" s="17"/>
      <c r="H78" s="7"/>
      <c r="I78" s="17"/>
      <c r="J78" s="17"/>
      <c r="K78" s="17"/>
      <c r="L78" s="7"/>
      <c r="M78" s="7"/>
      <c r="N78" s="7"/>
      <c r="O78" s="45">
        <f>ROUNDUP(O75*135%,0)</f>
        <v>1688</v>
      </c>
      <c r="P78" s="46">
        <f>ROUNDUP(P75*135%,0)</f>
        <v>1688</v>
      </c>
    </row>
    <row r="79" spans="2:16" x14ac:dyDescent="0.15">
      <c r="B79" s="98"/>
      <c r="C79" s="98"/>
      <c r="D79" s="44" t="s">
        <v>52</v>
      </c>
      <c r="E79" s="44"/>
      <c r="F79" s="44"/>
      <c r="G79" s="17"/>
      <c r="H79" s="7"/>
      <c r="I79" s="17"/>
      <c r="J79" s="17"/>
      <c r="K79" s="17"/>
      <c r="L79" s="7"/>
      <c r="M79" s="7"/>
      <c r="N79" s="7"/>
      <c r="O79" s="45">
        <f>ROUNDUP(O75*25%,0)</f>
        <v>313</v>
      </c>
      <c r="P79" s="46">
        <f>ROUNDUP(P75*25%,0)</f>
        <v>313</v>
      </c>
    </row>
    <row r="80" spans="2:16" x14ac:dyDescent="0.15">
      <c r="B80" s="98"/>
      <c r="C80" s="98"/>
      <c r="D80" s="44" t="s">
        <v>53</v>
      </c>
      <c r="E80" s="44"/>
      <c r="F80" s="44"/>
      <c r="G80" s="17"/>
      <c r="H80" s="7"/>
      <c r="I80" s="17"/>
      <c r="J80" s="17"/>
      <c r="K80" s="17"/>
      <c r="L80" s="7"/>
      <c r="M80" s="7"/>
      <c r="N80" s="7"/>
      <c r="O80" s="45">
        <f>ROUNDUP(O75,0)</f>
        <v>1250</v>
      </c>
      <c r="P80" s="46">
        <f>ROUNDUP(P75,0)</f>
        <v>1250</v>
      </c>
    </row>
    <row r="81" spans="2:16" x14ac:dyDescent="0.15">
      <c r="B81" s="98"/>
      <c r="C81" s="98"/>
      <c r="D81" s="57" t="s">
        <v>54</v>
      </c>
      <c r="E81" s="57"/>
      <c r="F81" s="57"/>
      <c r="G81" s="53"/>
      <c r="H81" s="54"/>
      <c r="I81" s="53"/>
      <c r="J81" s="53"/>
      <c r="K81" s="53"/>
      <c r="L81" s="54"/>
      <c r="M81" s="54"/>
      <c r="N81" s="54"/>
      <c r="O81" s="65">
        <f>ROUNDDOWN((O63+O65)/K74,0)</f>
        <v>10000</v>
      </c>
      <c r="P81" s="58">
        <f>ROUNDDOWN((P63+P65)/K74,0)</f>
        <v>10000</v>
      </c>
    </row>
    <row r="82" spans="2:16" x14ac:dyDescent="0.15">
      <c r="B82" s="48"/>
      <c r="C82" s="48"/>
      <c r="D82" s="17"/>
      <c r="E82" s="17"/>
      <c r="F82" s="17"/>
      <c r="G82" s="17"/>
      <c r="H82" s="7"/>
      <c r="I82" s="17"/>
      <c r="J82" s="17"/>
      <c r="K82" s="17"/>
      <c r="L82" s="7"/>
      <c r="M82" s="7"/>
      <c r="N82" s="7"/>
      <c r="O82" s="7"/>
    </row>
    <row r="83" spans="2:16" x14ac:dyDescent="0.15">
      <c r="B83" s="48"/>
      <c r="C83" s="48"/>
    </row>
    <row r="84" spans="2:16" x14ac:dyDescent="0.15">
      <c r="B84" s="48"/>
      <c r="C84" s="48"/>
    </row>
    <row r="85" spans="2:16" x14ac:dyDescent="0.15">
      <c r="B85" s="48"/>
      <c r="C85" s="48"/>
    </row>
    <row r="86" spans="2:16" x14ac:dyDescent="0.15">
      <c r="B86" s="48"/>
      <c r="C86" s="48"/>
    </row>
    <row r="87" spans="2:16" x14ac:dyDescent="0.15">
      <c r="B87" s="48"/>
      <c r="C87" s="48"/>
    </row>
    <row r="88" spans="2:16" x14ac:dyDescent="0.15">
      <c r="B88" s="48"/>
      <c r="C88" s="48"/>
    </row>
    <row r="89" spans="2:16" x14ac:dyDescent="0.15">
      <c r="B89" s="48"/>
      <c r="C89" s="48"/>
    </row>
  </sheetData>
  <mergeCells count="27">
    <mergeCell ref="I2:J2"/>
    <mergeCell ref="R2:T2"/>
    <mergeCell ref="A4:A8"/>
    <mergeCell ref="B4:B8"/>
    <mergeCell ref="C4:C8"/>
    <mergeCell ref="D4:D6"/>
    <mergeCell ref="E4:E8"/>
    <mergeCell ref="F4:F8"/>
    <mergeCell ref="G4:G8"/>
    <mergeCell ref="H4:H8"/>
    <mergeCell ref="T4:T7"/>
    <mergeCell ref="I4:I8"/>
    <mergeCell ref="J4:J8"/>
    <mergeCell ref="K4:K8"/>
    <mergeCell ref="L4:L8"/>
    <mergeCell ref="M4:M6"/>
    <mergeCell ref="B74:C81"/>
    <mergeCell ref="S4:S7"/>
    <mergeCell ref="A9:A39"/>
    <mergeCell ref="B40:C40"/>
    <mergeCell ref="B43:C59"/>
    <mergeCell ref="B61:C71"/>
    <mergeCell ref="N4:N8"/>
    <mergeCell ref="O4:O8"/>
    <mergeCell ref="P4:P8"/>
    <mergeCell ref="Q4:Q6"/>
    <mergeCell ref="R4:R7"/>
  </mergeCells>
  <phoneticPr fontId="15"/>
  <conditionalFormatting sqref="C9:C39">
    <cfRule type="cellIs" dxfId="0" priority="1" stopIfTrue="1" operator="equal">
      <formula>"日"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記入例（正社員）</vt:lpstr>
      <vt:lpstr>ひながた（正社員）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2023-06-08T04:31:07Z</dcterms:created>
  <dcterms:modified xsi:type="dcterms:W3CDTF">2023-06-08T04:31:37Z</dcterms:modified>
</cp:coreProperties>
</file>