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5F3348AA-A1DE-4019-8075-5F9C50987409}" xr6:coauthVersionLast="47" xr6:coauthVersionMax="47" xr10:uidLastSave="{00000000-0000-0000-0000-000000000000}"/>
  <bookViews>
    <workbookView xWindow="28965" yWindow="3060" windowWidth="27735" windowHeight="13740" tabRatio="683" xr2:uid="{00000000-000D-0000-FFFF-FFFF00000000}"/>
  </bookViews>
  <sheets>
    <sheet name="ひながた（正社員）" sheetId="10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07" l="1"/>
  <c r="S43" i="107"/>
  <c r="M40" i="107"/>
  <c r="K3" i="107"/>
  <c r="O10" i="107"/>
  <c r="T10" i="107"/>
  <c r="O11" i="107"/>
  <c r="S11" i="107"/>
  <c r="O12" i="107"/>
  <c r="P12" i="107"/>
  <c r="O13" i="107"/>
  <c r="S13" i="107"/>
  <c r="O14" i="107"/>
  <c r="P14" i="107"/>
  <c r="R14" i="107"/>
  <c r="S14" i="107"/>
  <c r="O15" i="107"/>
  <c r="S15" i="107"/>
  <c r="O16" i="107"/>
  <c r="S16" i="107"/>
  <c r="O17" i="107"/>
  <c r="S17" i="107"/>
  <c r="O18" i="107"/>
  <c r="Q18" i="107"/>
  <c r="P18" i="107"/>
  <c r="O19" i="107"/>
  <c r="T19" i="107"/>
  <c r="O20" i="107"/>
  <c r="S20" i="107"/>
  <c r="O21" i="107"/>
  <c r="S21" i="107"/>
  <c r="O22" i="107"/>
  <c r="S22" i="107"/>
  <c r="O23" i="107"/>
  <c r="S23" i="107"/>
  <c r="O24" i="107"/>
  <c r="S24" i="107"/>
  <c r="O25" i="107"/>
  <c r="S25" i="107"/>
  <c r="O26" i="107"/>
  <c r="T26" i="107"/>
  <c r="S26" i="107"/>
  <c r="O27" i="107"/>
  <c r="S27" i="107"/>
  <c r="O28" i="107"/>
  <c r="S28" i="107"/>
  <c r="O29" i="107"/>
  <c r="S29" i="107"/>
  <c r="O30" i="107"/>
  <c r="S30" i="107"/>
  <c r="O31" i="107"/>
  <c r="Q31" i="107"/>
  <c r="O32" i="107"/>
  <c r="S32" i="107"/>
  <c r="O33" i="107"/>
  <c r="S33" i="107"/>
  <c r="O34" i="107"/>
  <c r="P34" i="107"/>
  <c r="R34" i="107"/>
  <c r="S34" i="107"/>
  <c r="O35" i="107"/>
  <c r="S35" i="107"/>
  <c r="P35" i="107"/>
  <c r="R35" i="107"/>
  <c r="O36" i="107"/>
  <c r="S36" i="107"/>
  <c r="O37" i="107"/>
  <c r="S37" i="107"/>
  <c r="O38" i="107"/>
  <c r="S38" i="107"/>
  <c r="O39" i="107"/>
  <c r="T39" i="107"/>
  <c r="S39" i="107"/>
  <c r="P25" i="107"/>
  <c r="P36" i="107"/>
  <c r="P10" i="107"/>
  <c r="P11" i="107"/>
  <c r="P13" i="107"/>
  <c r="R13" i="107"/>
  <c r="O2" i="107"/>
  <c r="S63" i="107"/>
  <c r="S75" i="107"/>
  <c r="S78" i="107"/>
  <c r="S55" i="107"/>
  <c r="S81" i="107"/>
  <c r="R63" i="107"/>
  <c r="R81" i="107"/>
  <c r="K41" i="107"/>
  <c r="Y40" i="107"/>
  <c r="X40" i="107"/>
  <c r="N40" i="107"/>
  <c r="J40" i="107"/>
  <c r="G40" i="107"/>
  <c r="S58" i="107"/>
  <c r="F40" i="107"/>
  <c r="R46" i="107"/>
  <c r="E40" i="107"/>
  <c r="R45" i="107"/>
  <c r="S45" i="107"/>
  <c r="D40" i="107"/>
  <c r="R44" i="107"/>
  <c r="W39" i="107"/>
  <c r="W38" i="107"/>
  <c r="W37" i="107"/>
  <c r="Q37" i="107"/>
  <c r="W36" i="107"/>
  <c r="T36" i="107"/>
  <c r="W35" i="107"/>
  <c r="W34" i="107"/>
  <c r="W33" i="107"/>
  <c r="T33" i="107"/>
  <c r="W32" i="107"/>
  <c r="W31" i="107"/>
  <c r="W30" i="107"/>
  <c r="W29" i="107"/>
  <c r="W28" i="107"/>
  <c r="W27" i="107"/>
  <c r="W26" i="107"/>
  <c r="Q26" i="107"/>
  <c r="W25" i="107"/>
  <c r="T25" i="107"/>
  <c r="W24" i="107"/>
  <c r="W23" i="107"/>
  <c r="W22" i="107"/>
  <c r="P22" i="107"/>
  <c r="R22" i="107"/>
  <c r="W21" i="107"/>
  <c r="Q21" i="107"/>
  <c r="W20" i="107"/>
  <c r="W19" i="107"/>
  <c r="W18" i="107"/>
  <c r="T18" i="107"/>
  <c r="W17" i="107"/>
  <c r="Q17" i="107"/>
  <c r="T17" i="107"/>
  <c r="W16" i="107"/>
  <c r="W15" i="107"/>
  <c r="W14" i="107"/>
  <c r="W13" i="107"/>
  <c r="Q13" i="107"/>
  <c r="W12" i="107"/>
  <c r="W40" i="107"/>
  <c r="W11" i="107"/>
  <c r="W10" i="107"/>
  <c r="W9" i="107"/>
  <c r="O9" i="107"/>
  <c r="S9" i="107"/>
  <c r="Q9" i="107"/>
  <c r="B9" i="107"/>
  <c r="B10" i="107"/>
  <c r="U8" i="107"/>
  <c r="Q22" i="107"/>
  <c r="T30" i="107"/>
  <c r="S44" i="107"/>
  <c r="R75" i="107"/>
  <c r="R80" i="107"/>
  <c r="R57" i="107"/>
  <c r="R69" i="107"/>
  <c r="Q19" i="107"/>
  <c r="Q33" i="107"/>
  <c r="Q36" i="107"/>
  <c r="Q30" i="107"/>
  <c r="P19" i="107"/>
  <c r="R19" i="107"/>
  <c r="T37" i="107"/>
  <c r="Q10" i="107"/>
  <c r="R10" i="107"/>
  <c r="Q14" i="107"/>
  <c r="P30" i="107"/>
  <c r="R30" i="107"/>
  <c r="Q11" i="107"/>
  <c r="R11" i="107"/>
  <c r="P15" i="107"/>
  <c r="Q15" i="107"/>
  <c r="R15" i="107"/>
  <c r="T23" i="107"/>
  <c r="Q32" i="107"/>
  <c r="P39" i="107"/>
  <c r="T28" i="107"/>
  <c r="P28" i="107"/>
  <c r="R58" i="107"/>
  <c r="T15" i="107"/>
  <c r="T27" i="107"/>
  <c r="Q35" i="107"/>
  <c r="T35" i="107"/>
  <c r="P38" i="107"/>
  <c r="S19" i="107"/>
  <c r="P26" i="107"/>
  <c r="R26" i="107"/>
  <c r="S18" i="107"/>
  <c r="S31" i="107"/>
  <c r="P9" i="107"/>
  <c r="R9" i="107"/>
  <c r="P21" i="107"/>
  <c r="R21" i="107"/>
  <c r="Q27" i="107"/>
  <c r="P27" i="107"/>
  <c r="R27" i="107"/>
  <c r="P31" i="107"/>
  <c r="R31" i="107"/>
  <c r="T34" i="107"/>
  <c r="Q34" i="107"/>
  <c r="Q23" i="107"/>
  <c r="P23" i="107"/>
  <c r="R23" i="107"/>
  <c r="Q29" i="107"/>
  <c r="T21" i="107"/>
  <c r="T31" i="107"/>
  <c r="T22" i="107"/>
  <c r="Q25" i="107"/>
  <c r="R25" i="107"/>
  <c r="T29" i="107"/>
  <c r="Q38" i="107"/>
  <c r="R38" i="107"/>
  <c r="S10" i="107"/>
  <c r="P37" i="107"/>
  <c r="R37" i="107"/>
  <c r="P29" i="107"/>
  <c r="R29" i="107"/>
  <c r="T11" i="107"/>
  <c r="R36" i="107"/>
  <c r="R18" i="107"/>
  <c r="S79" i="107"/>
  <c r="R78" i="107"/>
  <c r="R55" i="107"/>
  <c r="R68" i="107"/>
  <c r="S59" i="107"/>
  <c r="S70" i="107"/>
  <c r="R39" i="107"/>
  <c r="R59" i="107"/>
  <c r="R70" i="107"/>
  <c r="P32" i="107"/>
  <c r="R32" i="107"/>
  <c r="T38" i="107"/>
  <c r="P20" i="107"/>
  <c r="R20" i="107"/>
  <c r="T20" i="107"/>
  <c r="R76" i="107"/>
  <c r="R50" i="107"/>
  <c r="S46" i="107"/>
  <c r="Q20" i="107"/>
  <c r="S77" i="107"/>
  <c r="Q24" i="107"/>
  <c r="R79" i="107"/>
  <c r="Q16" i="107"/>
  <c r="T24" i="107"/>
  <c r="R77" i="107"/>
  <c r="Q39" i="107"/>
  <c r="S80" i="107"/>
  <c r="S57" i="107"/>
  <c r="T9" i="107"/>
  <c r="T13" i="107"/>
  <c r="P17" i="107"/>
  <c r="R17" i="107"/>
  <c r="P33" i="107"/>
  <c r="R33" i="107"/>
  <c r="T16" i="107"/>
  <c r="P16" i="107"/>
  <c r="R16" i="107"/>
  <c r="S76" i="107"/>
  <c r="S50" i="107"/>
  <c r="Q28" i="107"/>
  <c r="R28" i="107"/>
  <c r="T32" i="107"/>
  <c r="T14" i="107"/>
  <c r="P24" i="107"/>
  <c r="R24" i="107"/>
  <c r="O40" i="107"/>
  <c r="S47" i="107"/>
  <c r="S12" i="107"/>
  <c r="S40" i="107"/>
  <c r="P40" i="107"/>
  <c r="S52" i="107"/>
  <c r="S53" i="107"/>
  <c r="R52" i="107"/>
  <c r="R53" i="107"/>
  <c r="R67" i="107"/>
  <c r="R43" i="107"/>
  <c r="T12" i="107"/>
  <c r="Q12" i="107"/>
  <c r="Q40" i="107"/>
  <c r="C10" i="107"/>
  <c r="U10" i="107"/>
  <c r="B11" i="107"/>
  <c r="C9" i="107"/>
  <c r="U9" i="107"/>
  <c r="S49" i="107"/>
  <c r="S51" i="107"/>
  <c r="S66" i="107"/>
  <c r="S71" i="107"/>
  <c r="R12" i="107"/>
  <c r="R40" i="107"/>
  <c r="B12" i="107"/>
  <c r="C11" i="107"/>
  <c r="U11" i="107"/>
  <c r="B13" i="107"/>
  <c r="C12" i="107"/>
  <c r="U12" i="107"/>
  <c r="B14" i="107"/>
  <c r="C13" i="107"/>
  <c r="U13" i="107"/>
  <c r="C14" i="107"/>
  <c r="U14" i="107"/>
  <c r="B15" i="107"/>
  <c r="C15" i="107"/>
  <c r="U15" i="107"/>
  <c r="B16" i="107"/>
  <c r="C16" i="107"/>
  <c r="U16" i="107"/>
  <c r="B17" i="107"/>
  <c r="C17" i="107"/>
  <c r="U17" i="107"/>
  <c r="B18" i="107"/>
  <c r="C18" i="107"/>
  <c r="U18" i="107"/>
  <c r="B19" i="107"/>
  <c r="B20" i="107"/>
  <c r="C19" i="107"/>
  <c r="U19" i="107"/>
  <c r="C20" i="107"/>
  <c r="U20" i="107"/>
  <c r="B21" i="107"/>
  <c r="B22" i="107"/>
  <c r="C21" i="107"/>
  <c r="U21" i="107"/>
  <c r="C22" i="107"/>
  <c r="U22" i="107"/>
  <c r="B23" i="107"/>
  <c r="C23" i="107"/>
  <c r="U23" i="107"/>
  <c r="B24" i="107"/>
  <c r="C24" i="107"/>
  <c r="B25" i="107"/>
  <c r="U24" i="107"/>
  <c r="B26" i="107"/>
  <c r="C25" i="107"/>
  <c r="U25" i="107"/>
  <c r="B27" i="107"/>
  <c r="C26" i="107"/>
  <c r="U26" i="107"/>
  <c r="C27" i="107"/>
  <c r="U27" i="107"/>
  <c r="B28" i="107"/>
  <c r="B29" i="107"/>
  <c r="C28" i="107"/>
  <c r="U28" i="107"/>
  <c r="B30" i="107"/>
  <c r="C29" i="107"/>
  <c r="U29" i="107"/>
  <c r="C30" i="107"/>
  <c r="U30" i="107"/>
  <c r="B31" i="107"/>
  <c r="B32" i="107"/>
  <c r="C31" i="107"/>
  <c r="U31" i="107"/>
  <c r="C32" i="107"/>
  <c r="B33" i="107"/>
  <c r="U32" i="107"/>
  <c r="B34" i="107"/>
  <c r="C33" i="107"/>
  <c r="U33" i="107"/>
  <c r="B35" i="107"/>
  <c r="C34" i="107"/>
  <c r="U34" i="107"/>
  <c r="B36" i="107"/>
  <c r="C35" i="107"/>
  <c r="U35" i="107"/>
  <c r="B37" i="107"/>
  <c r="C36" i="107"/>
  <c r="U36" i="107"/>
  <c r="B38" i="107"/>
  <c r="C37" i="107"/>
  <c r="U37" i="107"/>
  <c r="C38" i="107"/>
  <c r="U38" i="107"/>
  <c r="B39" i="107"/>
  <c r="U39" i="107"/>
  <c r="C39" i="107"/>
  <c r="T40" i="107" l="1"/>
  <c r="U40" i="107"/>
  <c r="V40" i="107" s="1"/>
  <c r="R47" i="107" l="1"/>
  <c r="R49" i="107" s="1"/>
  <c r="R51" i="107" s="1"/>
  <c r="R66" i="107" s="1"/>
  <c r="R71" i="107" s="1"/>
</calcChain>
</file>

<file path=xl/sharedStrings.xml><?xml version="1.0" encoding="utf-8"?>
<sst xmlns="http://schemas.openxmlformats.org/spreadsheetml/2006/main" count="103" uniqueCount="71">
  <si>
    <t>曜日</t>
    <rPh sb="0" eb="2">
      <t>ヨウビ</t>
    </rPh>
    <phoneticPr fontId="2"/>
  </si>
  <si>
    <t>出勤時間</t>
    <rPh sb="0" eb="2">
      <t>シュッキン</t>
    </rPh>
    <rPh sb="2" eb="4">
      <t>ジカン</t>
    </rPh>
    <phoneticPr fontId="2"/>
  </si>
  <si>
    <t>退勤時間</t>
    <rPh sb="0" eb="2">
      <t>タイキン</t>
    </rPh>
    <rPh sb="2" eb="4">
      <t>ジカン</t>
    </rPh>
    <phoneticPr fontId="2"/>
  </si>
  <si>
    <t>労働時間</t>
    <rPh sb="0" eb="2">
      <t>ロウドウ</t>
    </rPh>
    <rPh sb="2" eb="4">
      <t>ジカン</t>
    </rPh>
    <phoneticPr fontId="2"/>
  </si>
  <si>
    <t>法内超過</t>
    <rPh sb="0" eb="1">
      <t>ホウ</t>
    </rPh>
    <rPh sb="1" eb="2">
      <t>ナイ</t>
    </rPh>
    <rPh sb="2" eb="4">
      <t>チョウカ</t>
    </rPh>
    <phoneticPr fontId="2"/>
  </si>
  <si>
    <t>休憩時間（5-22）</t>
    <rPh sb="0" eb="2">
      <t>キュウケイ</t>
    </rPh>
    <rPh sb="2" eb="4">
      <t>ジカン</t>
    </rPh>
    <phoneticPr fontId="2"/>
  </si>
  <si>
    <t>深夜休憩（22-5）</t>
    <rPh sb="0" eb="2">
      <t>シンヤ</t>
    </rPh>
    <rPh sb="2" eb="4">
      <t>キュウケイ</t>
    </rPh>
    <phoneticPr fontId="2"/>
  </si>
  <si>
    <t>法外超過（25％増）</t>
    <rPh sb="0" eb="1">
      <t>ホウ</t>
    </rPh>
    <rPh sb="1" eb="2">
      <t>ソト</t>
    </rPh>
    <rPh sb="2" eb="4">
      <t>チョウカ</t>
    </rPh>
    <rPh sb="8" eb="9">
      <t>マ</t>
    </rPh>
    <phoneticPr fontId="2"/>
  </si>
  <si>
    <t>60時間超時間外（50％増）</t>
    <rPh sb="2" eb="4">
      <t>ジカン</t>
    </rPh>
    <rPh sb="4" eb="5">
      <t>コ</t>
    </rPh>
    <rPh sb="5" eb="7">
      <t>ジカン</t>
    </rPh>
    <rPh sb="7" eb="8">
      <t>ガイ</t>
    </rPh>
    <rPh sb="12" eb="13">
      <t>マ</t>
    </rPh>
    <phoneticPr fontId="2"/>
  </si>
  <si>
    <t>適用無</t>
    <rPh sb="0" eb="2">
      <t>テキヨウ</t>
    </rPh>
    <rPh sb="2" eb="3">
      <t>ナシ</t>
    </rPh>
    <phoneticPr fontId="2"/>
  </si>
  <si>
    <t>深夜時間（25％増）</t>
    <rPh sb="0" eb="2">
      <t>シンヤ</t>
    </rPh>
    <rPh sb="2" eb="4">
      <t>ジカン</t>
    </rPh>
    <rPh sb="8" eb="9">
      <t>マ</t>
    </rPh>
    <phoneticPr fontId="2"/>
  </si>
  <si>
    <t>週40超　　労働分　　　〈Q列除く〉</t>
    <rPh sb="0" eb="1">
      <t>シュウ</t>
    </rPh>
    <rPh sb="3" eb="4">
      <t>コ</t>
    </rPh>
    <rPh sb="6" eb="8">
      <t>ロウドウ</t>
    </rPh>
    <rPh sb="8" eb="9">
      <t>ブン</t>
    </rPh>
    <rPh sb="14" eb="15">
      <t>レツ</t>
    </rPh>
    <rPh sb="15" eb="16">
      <t>ノゾ</t>
    </rPh>
    <phoneticPr fontId="2"/>
  </si>
  <si>
    <t>有給</t>
    <phoneticPr fontId="2"/>
  </si>
  <si>
    <t>欠勤</t>
    <phoneticPr fontId="2"/>
  </si>
  <si>
    <t>合計</t>
    <phoneticPr fontId="2"/>
  </si>
  <si>
    <t>氏名</t>
    <rPh sb="0" eb="2">
      <t>シメイ</t>
    </rPh>
    <phoneticPr fontId="2"/>
  </si>
  <si>
    <t>暦日数</t>
    <phoneticPr fontId="4"/>
  </si>
  <si>
    <t>上限時間</t>
    <phoneticPr fontId="4"/>
  </si>
  <si>
    <t>勤怠
および
給与試算</t>
    <rPh sb="0" eb="2">
      <t>キンタイ</t>
    </rPh>
    <rPh sb="7" eb="9">
      <t>キュウヨ</t>
    </rPh>
    <rPh sb="9" eb="11">
      <t>シサン</t>
    </rPh>
    <phoneticPr fontId="2"/>
  </si>
  <si>
    <t>出勤</t>
    <phoneticPr fontId="2"/>
  </si>
  <si>
    <t>有給休暇</t>
    <phoneticPr fontId="2"/>
  </si>
  <si>
    <t>特別休暇</t>
    <phoneticPr fontId="2"/>
  </si>
  <si>
    <t>代休日数</t>
    <phoneticPr fontId="2"/>
  </si>
  <si>
    <t>残業時間計</t>
    <rPh sb="0" eb="2">
      <t>ザンギョウ</t>
    </rPh>
    <rPh sb="2" eb="4">
      <t>ジカン</t>
    </rPh>
    <rPh sb="4" eb="5">
      <t>ケイ</t>
    </rPh>
    <phoneticPr fontId="2"/>
  </si>
  <si>
    <t>固定残業</t>
    <rPh sb="0" eb="2">
      <t>コテイ</t>
    </rPh>
    <rPh sb="2" eb="4">
      <t>ザンギョウ</t>
    </rPh>
    <phoneticPr fontId="2"/>
  </si>
  <si>
    <t>超過残業</t>
  </si>
  <si>
    <t>残業単価</t>
    <rPh sb="0" eb="2">
      <t>ザンギョウ</t>
    </rPh>
    <rPh sb="2" eb="4">
      <t>タンカ</t>
    </rPh>
    <phoneticPr fontId="2"/>
  </si>
  <si>
    <t>残業代</t>
    <rPh sb="0" eb="2">
      <t>ザンギョウ</t>
    </rPh>
    <rPh sb="2" eb="3">
      <t>ダイ</t>
    </rPh>
    <phoneticPr fontId="2"/>
  </si>
  <si>
    <t>深夜残業時間</t>
    <rPh sb="4" eb="6">
      <t>ジカン</t>
    </rPh>
    <phoneticPr fontId="2"/>
  </si>
  <si>
    <t>深夜残業手当（25％）</t>
    <rPh sb="4" eb="6">
      <t>テアテ</t>
    </rPh>
    <phoneticPr fontId="2"/>
  </si>
  <si>
    <t>休日出勤時間</t>
    <phoneticPr fontId="4"/>
  </si>
  <si>
    <t>休日出勤手当（135％）</t>
    <phoneticPr fontId="4"/>
  </si>
  <si>
    <t>所定休日出勤時間</t>
    <phoneticPr fontId="4"/>
  </si>
  <si>
    <t>所定休日出勤手当（100％）</t>
    <phoneticPr fontId="4"/>
  </si>
  <si>
    <t>欠勤日数</t>
    <rPh sb="0" eb="2">
      <t>ケッキン</t>
    </rPh>
    <rPh sb="2" eb="4">
      <t>ニッスウ</t>
    </rPh>
    <phoneticPr fontId="2"/>
  </si>
  <si>
    <t>欠勤控除</t>
    <rPh sb="0" eb="2">
      <t>ケッキン</t>
    </rPh>
    <rPh sb="2" eb="4">
      <t>コウジョ</t>
    </rPh>
    <phoneticPr fontId="2"/>
  </si>
  <si>
    <t>支給額</t>
    <phoneticPr fontId="2"/>
  </si>
  <si>
    <t>基本給</t>
    <phoneticPr fontId="2"/>
  </si>
  <si>
    <t>小計</t>
    <phoneticPr fontId="2"/>
  </si>
  <si>
    <t>みなし残業手当</t>
    <phoneticPr fontId="2"/>
  </si>
  <si>
    <t>普通残業</t>
    <phoneticPr fontId="2"/>
  </si>
  <si>
    <t>深夜残業</t>
    <phoneticPr fontId="2"/>
  </si>
  <si>
    <t>休日出勤手当</t>
    <phoneticPr fontId="4"/>
  </si>
  <si>
    <t>所定休日出勤手当</t>
    <phoneticPr fontId="4"/>
  </si>
  <si>
    <t>欠勤控除</t>
    <phoneticPr fontId="2"/>
  </si>
  <si>
    <t>支給合計</t>
    <phoneticPr fontId="2"/>
  </si>
  <si>
    <t>単価</t>
    <phoneticPr fontId="2"/>
  </si>
  <si>
    <t>月所定労働日数</t>
    <phoneticPr fontId="2"/>
  </si>
  <si>
    <t>月所定労働時間</t>
    <phoneticPr fontId="2"/>
  </si>
  <si>
    <t>時間単価</t>
    <rPh sb="0" eb="2">
      <t>ジカン</t>
    </rPh>
    <rPh sb="2" eb="4">
      <t>タンカ</t>
    </rPh>
    <phoneticPr fontId="2"/>
  </si>
  <si>
    <t>残業単価（125％）</t>
    <rPh sb="0" eb="2">
      <t>ザンギョウ</t>
    </rPh>
    <rPh sb="2" eb="4">
      <t>タンカ</t>
    </rPh>
    <phoneticPr fontId="2"/>
  </si>
  <si>
    <r>
      <t>深夜割増（</t>
    </r>
    <r>
      <rPr>
        <sz val="11"/>
        <color indexed="8"/>
        <rFont val="ＭＳ Ｐゴシック"/>
        <family val="3"/>
        <charset val="128"/>
      </rPr>
      <t>25％</t>
    </r>
    <r>
      <rPr>
        <sz val="11"/>
        <color theme="1"/>
        <rFont val="ＭＳ Ｐゴシック"/>
        <family val="3"/>
        <charset val="128"/>
        <scheme val="minor"/>
      </rPr>
      <t>）</t>
    </r>
    <rPh sb="0" eb="2">
      <t>シンヤ</t>
    </rPh>
    <rPh sb="2" eb="4">
      <t>ワリマシ</t>
    </rPh>
    <phoneticPr fontId="2"/>
  </si>
  <si>
    <t>休日出勤単価(135％)</t>
    <phoneticPr fontId="2"/>
  </si>
  <si>
    <t>休日深夜割増（25％)</t>
    <rPh sb="2" eb="4">
      <t>シンヤ</t>
    </rPh>
    <rPh sb="4" eb="5">
      <t>ワ</t>
    </rPh>
    <rPh sb="5" eb="6">
      <t>マ</t>
    </rPh>
    <phoneticPr fontId="2"/>
  </si>
  <si>
    <t>所定休日出勤単価（100％）</t>
    <phoneticPr fontId="2"/>
  </si>
  <si>
    <t>欠勤控除単価</t>
    <phoneticPr fontId="2"/>
  </si>
  <si>
    <t>代休</t>
    <phoneticPr fontId="2"/>
  </si>
  <si>
    <t>FOOD</t>
    <phoneticPr fontId="4"/>
  </si>
  <si>
    <t>DRINK</t>
    <phoneticPr fontId="4"/>
  </si>
  <si>
    <t>所定休日出勤時間</t>
    <phoneticPr fontId="2"/>
  </si>
  <si>
    <t>FOOD</t>
    <phoneticPr fontId="2"/>
  </si>
  <si>
    <t>DRINK</t>
    <phoneticPr fontId="2"/>
  </si>
  <si>
    <t>法内（8h/日)
労働時間</t>
    <phoneticPr fontId="2"/>
  </si>
  <si>
    <t>前月繰越</t>
    <rPh sb="0" eb="2">
      <t>ゼンゲツ</t>
    </rPh>
    <rPh sb="2" eb="4">
      <t>クリコシ</t>
    </rPh>
    <phoneticPr fontId="2"/>
  </si>
  <si>
    <t>次月繰越</t>
    <rPh sb="0" eb="2">
      <t>ジゲツ</t>
    </rPh>
    <phoneticPr fontId="6"/>
  </si>
  <si>
    <t>給与締日</t>
    <rPh sb="0" eb="2">
      <t>キュウヨ</t>
    </rPh>
    <rPh sb="2" eb="4">
      <t>シメビ</t>
    </rPh>
    <phoneticPr fontId="6"/>
  </si>
  <si>
    <t>遅刻早退時間</t>
    <rPh sb="0" eb="2">
      <t>チコク</t>
    </rPh>
    <rPh sb="2" eb="4">
      <t>ソウタイ</t>
    </rPh>
    <rPh sb="4" eb="6">
      <t>ジカン</t>
    </rPh>
    <phoneticPr fontId="2"/>
  </si>
  <si>
    <t>時間外合計</t>
    <rPh sb="0" eb="2">
      <t>ジカン</t>
    </rPh>
    <rPh sb="2" eb="3">
      <t>ガイ</t>
    </rPh>
    <rPh sb="3" eb="5">
      <t>ゴウケイ</t>
    </rPh>
    <phoneticPr fontId="2"/>
  </si>
  <si>
    <t>所定</t>
    <rPh sb="0" eb="2">
      <t>ショテイ</t>
    </rPh>
    <phoneticPr fontId="6"/>
  </si>
  <si>
    <t>1日</t>
    <rPh sb="1" eb="2">
      <t>ニチ</t>
    </rPh>
    <phoneticPr fontId="6"/>
  </si>
  <si>
    <t>×0.25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</si>
</sst>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[h]:mm"/>
    <numFmt numFmtId="178" formatCode="m&quot;月&quot;d&quot;日&quot;;@"/>
    <numFmt numFmtId="179" formatCode="[$-411]ge\.m\.d;@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20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Alignment="1"/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0" fontId="0" fillId="3" borderId="5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4" borderId="0" xfId="0" applyFill="1">
      <alignment vertical="center"/>
    </xf>
    <xf numFmtId="0" fontId="8" fillId="0" borderId="0" xfId="0" applyFont="1">
      <alignment vertical="center"/>
    </xf>
    <xf numFmtId="178" fontId="0" fillId="0" borderId="7" xfId="0" applyNumberFormat="1" applyBorder="1" applyAlignment="1">
      <alignment horizontal="center" vertical="center"/>
    </xf>
    <xf numFmtId="177" fontId="0" fillId="0" borderId="6" xfId="0" applyNumberFormat="1" applyBorder="1">
      <alignment vertical="center"/>
    </xf>
    <xf numFmtId="177" fontId="0" fillId="3" borderId="6" xfId="0" applyNumberFormat="1" applyFill="1" applyBorder="1">
      <alignment vertical="center"/>
    </xf>
    <xf numFmtId="177" fontId="0" fillId="2" borderId="6" xfId="0" applyNumberFormat="1" applyFill="1" applyBorder="1">
      <alignment vertical="center"/>
    </xf>
    <xf numFmtId="177" fontId="0" fillId="2" borderId="6" xfId="0" applyNumberForma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right" vertical="center"/>
    </xf>
    <xf numFmtId="178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10" xfId="0" applyNumberFormat="1" applyBorder="1">
      <alignment vertical="center"/>
    </xf>
    <xf numFmtId="177" fontId="0" fillId="3" borderId="10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7" fontId="0" fillId="2" borderId="10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7" fontId="0" fillId="2" borderId="13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/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7" fillId="0" borderId="0" xfId="0" applyFont="1">
      <alignment vertical="center"/>
    </xf>
    <xf numFmtId="177" fontId="5" fillId="5" borderId="0" xfId="0" applyNumberFormat="1" applyFont="1" applyFill="1" applyAlignment="1">
      <alignment horizontal="right"/>
    </xf>
    <xf numFmtId="177" fontId="5" fillId="5" borderId="16" xfId="0" applyNumberFormat="1" applyFont="1" applyFill="1" applyBorder="1" applyAlignment="1">
      <alignment horizontal="right"/>
    </xf>
    <xf numFmtId="177" fontId="0" fillId="4" borderId="0" xfId="0" applyNumberFormat="1" applyFill="1" applyAlignment="1">
      <alignment horizontal="right"/>
    </xf>
    <xf numFmtId="177" fontId="0" fillId="4" borderId="16" xfId="0" applyNumberFormat="1" applyFill="1" applyBorder="1" applyAlignment="1">
      <alignment horizontal="right"/>
    </xf>
    <xf numFmtId="0" fontId="5" fillId="0" borderId="0" xfId="0" applyFont="1">
      <alignment vertical="center"/>
    </xf>
    <xf numFmtId="177" fontId="9" fillId="5" borderId="0" xfId="0" applyNumberFormat="1" applyFont="1" applyFill="1" applyAlignment="1">
      <alignment horizontal="right"/>
    </xf>
    <xf numFmtId="177" fontId="9" fillId="5" borderId="16" xfId="0" applyNumberFormat="1" applyFont="1" applyFill="1" applyBorder="1" applyAlignment="1">
      <alignment horizontal="right"/>
    </xf>
    <xf numFmtId="0" fontId="10" fillId="0" borderId="0" xfId="0" applyFont="1">
      <alignment vertical="center"/>
    </xf>
    <xf numFmtId="3" fontId="0" fillId="0" borderId="0" xfId="0" applyNumberFormat="1" applyAlignment="1">
      <alignment horizontal="right"/>
    </xf>
    <xf numFmtId="3" fontId="0" fillId="0" borderId="16" xfId="0" applyNumberFormat="1" applyBorder="1" applyAlignment="1">
      <alignment horizontal="right"/>
    </xf>
    <xf numFmtId="0" fontId="11" fillId="0" borderId="0" xfId="0" applyFont="1">
      <alignment vertical="center"/>
    </xf>
    <xf numFmtId="3" fontId="5" fillId="5" borderId="0" xfId="0" applyNumberFormat="1" applyFont="1" applyFill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0" fontId="12" fillId="6" borderId="0" xfId="0" applyFont="1" applyFill="1">
      <alignment vertical="center"/>
    </xf>
    <xf numFmtId="177" fontId="0" fillId="0" borderId="0" xfId="0" applyNumberFormat="1" applyAlignment="1"/>
    <xf numFmtId="177" fontId="0" fillId="0" borderId="16" xfId="0" applyNumberFormat="1" applyBorder="1" applyAlignment="1"/>
    <xf numFmtId="3" fontId="5" fillId="5" borderId="0" xfId="0" applyNumberFormat="1" applyFont="1" applyFill="1" applyAlignment="1"/>
    <xf numFmtId="3" fontId="5" fillId="5" borderId="16" xfId="0" applyNumberFormat="1" applyFont="1" applyFill="1" applyBorder="1" applyAlignment="1"/>
    <xf numFmtId="176" fontId="5" fillId="4" borderId="0" xfId="0" applyNumberFormat="1" applyFont="1" applyFill="1" applyAlignment="1"/>
    <xf numFmtId="176" fontId="5" fillId="4" borderId="16" xfId="0" applyNumberFormat="1" applyFont="1" applyFill="1" applyBorder="1" applyAlignment="1"/>
    <xf numFmtId="177" fontId="5" fillId="7" borderId="17" xfId="0" applyNumberFormat="1" applyFont="1" applyFill="1" applyBorder="1" applyAlignment="1"/>
    <xf numFmtId="177" fontId="5" fillId="7" borderId="18" xfId="0" applyNumberFormat="1" applyFont="1" applyFill="1" applyBorder="1" applyAlignment="1"/>
    <xf numFmtId="0" fontId="0" fillId="0" borderId="16" xfId="0" applyBorder="1" applyAlignment="1"/>
    <xf numFmtId="0" fontId="0" fillId="6" borderId="0" xfId="0" applyFill="1">
      <alignment vertical="center"/>
    </xf>
    <xf numFmtId="3" fontId="0" fillId="0" borderId="0" xfId="0" applyNumberFormat="1" applyAlignment="1"/>
    <xf numFmtId="3" fontId="0" fillId="0" borderId="16" xfId="0" applyNumberFormat="1" applyBorder="1" applyAlignment="1"/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4" borderId="0" xfId="0" applyNumberFormat="1" applyFill="1" applyAlignment="1"/>
    <xf numFmtId="3" fontId="0" fillId="4" borderId="16" xfId="0" applyNumberFormat="1" applyFill="1" applyBorder="1" applyAlignment="1"/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/>
    <xf numFmtId="3" fontId="0" fillId="4" borderId="21" xfId="0" applyNumberFormat="1" applyFill="1" applyBorder="1" applyAlignment="1"/>
    <xf numFmtId="3" fontId="0" fillId="4" borderId="22" xfId="0" applyNumberFormat="1" applyFill="1" applyBorder="1" applyAlignment="1"/>
    <xf numFmtId="3" fontId="0" fillId="2" borderId="16" xfId="0" applyNumberFormat="1" applyFill="1" applyBorder="1" applyAlignment="1"/>
    <xf numFmtId="0" fontId="0" fillId="6" borderId="21" xfId="0" applyFill="1" applyBorder="1">
      <alignment vertical="center"/>
    </xf>
    <xf numFmtId="3" fontId="0" fillId="0" borderId="21" xfId="0" applyNumberFormat="1" applyBorder="1" applyAlignment="1"/>
    <xf numFmtId="3" fontId="0" fillId="0" borderId="22" xfId="0" applyNumberFormat="1" applyBorder="1" applyAlignment="1"/>
    <xf numFmtId="0" fontId="0" fillId="6" borderId="0" xfId="0" applyFill="1" applyAlignment="1">
      <alignment horizontal="left"/>
    </xf>
    <xf numFmtId="0" fontId="0" fillId="0" borderId="22" xfId="0" applyBorder="1" applyAlignment="1"/>
    <xf numFmtId="0" fontId="0" fillId="6" borderId="14" xfId="0" applyFill="1" applyBorder="1" applyAlignment="1"/>
    <xf numFmtId="0" fontId="0" fillId="6" borderId="0" xfId="0" applyFill="1" applyAlignment="1"/>
    <xf numFmtId="0" fontId="0" fillId="4" borderId="0" xfId="0" applyFill="1" applyAlignment="1">
      <alignment horizontal="center"/>
    </xf>
    <xf numFmtId="0" fontId="0" fillId="4" borderId="0" xfId="0" applyFill="1" applyAlignment="1"/>
    <xf numFmtId="0" fontId="0" fillId="4" borderId="16" xfId="0" applyFill="1" applyBorder="1" applyAlignment="1"/>
    <xf numFmtId="0" fontId="13" fillId="0" borderId="0" xfId="0" applyFont="1">
      <alignment vertical="center"/>
    </xf>
    <xf numFmtId="3" fontId="0" fillId="0" borderId="23" xfId="0" applyNumberFormat="1" applyBorder="1" applyAlignment="1"/>
    <xf numFmtId="0" fontId="0" fillId="0" borderId="12" xfId="0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3" borderId="12" xfId="0" applyNumberFormat="1" applyFill="1" applyBorder="1">
      <alignment vertical="center"/>
    </xf>
    <xf numFmtId="177" fontId="0" fillId="2" borderId="12" xfId="0" applyNumberFormat="1" applyFill="1" applyBorder="1">
      <alignment vertical="center"/>
    </xf>
    <xf numFmtId="177" fontId="0" fillId="2" borderId="12" xfId="0" applyNumberFormat="1" applyFill="1" applyBorder="1" applyAlignment="1">
      <alignment horizontal="right" vertical="center"/>
    </xf>
    <xf numFmtId="0" fontId="3" fillId="4" borderId="0" xfId="0" applyFont="1" applyFill="1" applyAlignment="1">
      <alignment horizontal="center"/>
    </xf>
    <xf numFmtId="177" fontId="0" fillId="8" borderId="24" xfId="0" applyNumberFormat="1" applyFill="1" applyBorder="1" applyAlignment="1">
      <alignment horizontal="right" vertical="center"/>
    </xf>
    <xf numFmtId="177" fontId="0" fillId="6" borderId="1" xfId="0" applyNumberFormat="1" applyFill="1" applyBorder="1" applyAlignment="1">
      <alignment horizontal="right" vertical="center"/>
    </xf>
    <xf numFmtId="177" fontId="0" fillId="6" borderId="2" xfId="0" applyNumberFormat="1" applyFill="1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/>
    </xf>
    <xf numFmtId="177" fontId="0" fillId="8" borderId="10" xfId="0" applyNumberFormat="1" applyFill="1" applyBorder="1" applyAlignment="1">
      <alignment horizontal="right" vertical="center"/>
    </xf>
    <xf numFmtId="177" fontId="0" fillId="8" borderId="6" xfId="0" applyNumberFormat="1" applyFill="1" applyBorder="1">
      <alignment vertical="center"/>
    </xf>
    <xf numFmtId="177" fontId="0" fillId="8" borderId="10" xfId="0" applyNumberFormat="1" applyFill="1" applyBorder="1">
      <alignment vertical="center"/>
    </xf>
    <xf numFmtId="177" fontId="0" fillId="8" borderId="1" xfId="0" applyNumberFormat="1" applyFill="1" applyBorder="1">
      <alignment vertical="center"/>
    </xf>
    <xf numFmtId="0" fontId="0" fillId="0" borderId="10" xfId="0" applyBorder="1" applyAlignment="1">
      <alignment horizontal="center" vertical="center" wrapText="1"/>
    </xf>
    <xf numFmtId="31" fontId="0" fillId="0" borderId="0" xfId="0" applyNumberFormat="1">
      <alignment vertical="center"/>
    </xf>
    <xf numFmtId="20" fontId="0" fillId="5" borderId="26" xfId="0" applyNumberFormat="1" applyFill="1" applyBorder="1" applyAlignment="1">
      <alignment horizontal="center" vertical="center" wrapText="1"/>
    </xf>
    <xf numFmtId="20" fontId="0" fillId="5" borderId="2" xfId="0" applyNumberFormat="1" applyFill="1" applyBorder="1">
      <alignment vertical="center"/>
    </xf>
    <xf numFmtId="177" fontId="0" fillId="9" borderId="10" xfId="0" applyNumberFormat="1" applyFill="1" applyBorder="1" applyAlignment="1">
      <alignment horizontal="right" vertical="center"/>
    </xf>
    <xf numFmtId="20" fontId="0" fillId="9" borderId="1" xfId="0" applyNumberForma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0" fontId="0" fillId="3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55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5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9"/>
  <sheetViews>
    <sheetView tabSelected="1" zoomScale="80" zoomScaleNormal="80" workbookViewId="0">
      <selection activeCell="K63" sqref="A61:K71"/>
    </sheetView>
  </sheetViews>
  <sheetFormatPr defaultRowHeight="13.5" x14ac:dyDescent="0.15"/>
  <cols>
    <col min="1" max="1" width="1.75" customWidth="1"/>
    <col min="2" max="2" width="12.25" bestFit="1" customWidth="1"/>
    <col min="3" max="3" width="5.625" bestFit="1" customWidth="1"/>
    <col min="4" max="6" width="5.625" customWidth="1"/>
    <col min="7" max="7" width="5.875" bestFit="1" customWidth="1"/>
    <col min="8" max="9" width="5.875" customWidth="1"/>
    <col min="11" max="11" width="10.25" bestFit="1" customWidth="1"/>
    <col min="12" max="12" width="9.25" bestFit="1" customWidth="1"/>
    <col min="15" max="15" width="14.625" bestFit="1" customWidth="1"/>
    <col min="18" max="18" width="10.125" bestFit="1" customWidth="1"/>
    <col min="19" max="19" width="9.625" customWidth="1"/>
    <col min="20" max="20" width="9" customWidth="1"/>
    <col min="21" max="21" width="10.375" customWidth="1"/>
  </cols>
  <sheetData>
    <row r="2" spans="1:25" x14ac:dyDescent="0.15">
      <c r="B2" s="16"/>
      <c r="C2" s="17"/>
      <c r="K2" s="121">
        <v>45078</v>
      </c>
      <c r="L2" s="122"/>
      <c r="N2" t="s">
        <v>65</v>
      </c>
      <c r="O2" s="111">
        <f>EDATE($K$2,1)-1</f>
        <v>45107</v>
      </c>
      <c r="T2" s="10" t="s">
        <v>15</v>
      </c>
      <c r="U2" s="123"/>
      <c r="V2" s="123"/>
      <c r="W2" s="123"/>
      <c r="X2" s="101"/>
      <c r="Y2" s="101"/>
    </row>
    <row r="3" spans="1:25" x14ac:dyDescent="0.15">
      <c r="K3" s="117">
        <f>K2</f>
        <v>45078</v>
      </c>
    </row>
    <row r="4" spans="1:25" x14ac:dyDescent="0.15">
      <c r="A4" s="140"/>
      <c r="B4" s="141"/>
      <c r="C4" s="128" t="s">
        <v>0</v>
      </c>
      <c r="D4" s="126" t="s">
        <v>12</v>
      </c>
      <c r="E4" s="130" t="s">
        <v>21</v>
      </c>
      <c r="F4" s="130" t="s">
        <v>56</v>
      </c>
      <c r="G4" s="133" t="s">
        <v>13</v>
      </c>
      <c r="H4" s="126" t="s">
        <v>57</v>
      </c>
      <c r="I4" s="126" t="s">
        <v>58</v>
      </c>
      <c r="J4" s="126" t="s">
        <v>59</v>
      </c>
      <c r="K4" s="148" t="s">
        <v>1</v>
      </c>
      <c r="L4" s="148" t="s">
        <v>2</v>
      </c>
      <c r="M4" s="118" t="s">
        <v>5</v>
      </c>
      <c r="N4" s="118" t="s">
        <v>6</v>
      </c>
      <c r="O4" s="128" t="s">
        <v>3</v>
      </c>
      <c r="P4" s="126" t="s">
        <v>4</v>
      </c>
      <c r="Q4" s="126" t="s">
        <v>7</v>
      </c>
      <c r="R4" s="128" t="s">
        <v>67</v>
      </c>
      <c r="S4" s="126" t="s">
        <v>66</v>
      </c>
      <c r="T4" s="126" t="s">
        <v>62</v>
      </c>
      <c r="U4" s="126" t="s">
        <v>11</v>
      </c>
      <c r="V4" s="126" t="s">
        <v>8</v>
      </c>
      <c r="W4" s="124" t="s">
        <v>10</v>
      </c>
      <c r="X4" s="138" t="s">
        <v>60</v>
      </c>
      <c r="Y4" s="138" t="s">
        <v>61</v>
      </c>
    </row>
    <row r="5" spans="1:25" x14ac:dyDescent="0.15">
      <c r="A5" s="140"/>
      <c r="B5" s="142"/>
      <c r="C5" s="127"/>
      <c r="D5" s="136"/>
      <c r="E5" s="131"/>
      <c r="F5" s="131"/>
      <c r="G5" s="134"/>
      <c r="H5" s="136"/>
      <c r="I5" s="136"/>
      <c r="J5" s="136"/>
      <c r="K5" s="149"/>
      <c r="L5" s="149"/>
      <c r="M5" s="119"/>
      <c r="N5" s="119"/>
      <c r="O5" s="127"/>
      <c r="P5" s="127"/>
      <c r="Q5" s="136"/>
      <c r="R5" s="127"/>
      <c r="S5" s="136"/>
      <c r="T5" s="127"/>
      <c r="U5" s="136"/>
      <c r="V5" s="136"/>
      <c r="W5" s="125"/>
      <c r="X5" s="138"/>
      <c r="Y5" s="138"/>
    </row>
    <row r="6" spans="1:25" x14ac:dyDescent="0.15">
      <c r="A6" s="140"/>
      <c r="B6" s="142"/>
      <c r="C6" s="127"/>
      <c r="D6" s="136"/>
      <c r="E6" s="131"/>
      <c r="F6" s="131"/>
      <c r="G6" s="134"/>
      <c r="H6" s="136"/>
      <c r="I6" s="136"/>
      <c r="J6" s="136"/>
      <c r="K6" s="149"/>
      <c r="L6" s="149"/>
      <c r="M6" s="119"/>
      <c r="N6" s="119"/>
      <c r="O6" s="127"/>
      <c r="P6" s="127"/>
      <c r="Q6" s="136"/>
      <c r="R6" s="127"/>
      <c r="S6" s="136"/>
      <c r="T6" s="129"/>
      <c r="U6" s="136"/>
      <c r="V6" s="136"/>
      <c r="W6" s="125"/>
      <c r="X6" s="138"/>
      <c r="Y6" s="138"/>
    </row>
    <row r="7" spans="1:25" x14ac:dyDescent="0.15">
      <c r="A7" s="140"/>
      <c r="B7" s="142"/>
      <c r="C7" s="127"/>
      <c r="D7" s="110" t="s">
        <v>69</v>
      </c>
      <c r="E7" s="131"/>
      <c r="F7" s="131"/>
      <c r="G7" s="134"/>
      <c r="H7" s="136"/>
      <c r="I7" s="136"/>
      <c r="J7" s="136"/>
      <c r="K7" s="149"/>
      <c r="L7" s="149"/>
      <c r="M7" s="119"/>
      <c r="N7" s="119"/>
      <c r="O7" s="127"/>
      <c r="P7" s="26" t="s">
        <v>68</v>
      </c>
      <c r="Q7" s="136"/>
      <c r="R7" s="127"/>
      <c r="S7" s="136"/>
      <c r="T7" s="26" t="s">
        <v>63</v>
      </c>
      <c r="U7" s="136"/>
      <c r="V7" s="136"/>
      <c r="W7" s="125"/>
      <c r="X7" s="138"/>
      <c r="Y7" s="138"/>
    </row>
    <row r="8" spans="1:25" x14ac:dyDescent="0.15">
      <c r="A8" s="140"/>
      <c r="B8" s="143"/>
      <c r="C8" s="129"/>
      <c r="D8" s="112">
        <v>0.29166666666666669</v>
      </c>
      <c r="E8" s="132"/>
      <c r="F8" s="132"/>
      <c r="G8" s="135"/>
      <c r="H8" s="137"/>
      <c r="I8" s="137"/>
      <c r="J8" s="137"/>
      <c r="K8" s="150"/>
      <c r="L8" s="150"/>
      <c r="M8" s="120"/>
      <c r="N8" s="120"/>
      <c r="O8" s="129"/>
      <c r="P8" s="113">
        <v>0.33333333333333331</v>
      </c>
      <c r="Q8" s="137"/>
      <c r="R8" s="129"/>
      <c r="S8" s="137"/>
      <c r="T8" s="104"/>
      <c r="U8" s="7">
        <f>40/24</f>
        <v>1.6666666666666667</v>
      </c>
      <c r="V8" s="7">
        <v>2.5</v>
      </c>
      <c r="W8" s="8">
        <v>0.91666666666666663</v>
      </c>
      <c r="X8" s="138"/>
      <c r="Y8" s="138"/>
    </row>
    <row r="9" spans="1:25" x14ac:dyDescent="0.15">
      <c r="A9" s="139"/>
      <c r="B9" s="18">
        <f>K2</f>
        <v>45078</v>
      </c>
      <c r="C9" s="15" t="str">
        <f>CHOOSE(WEEKDAY(B9,2),"月","火","水","木","金","土","日")</f>
        <v>木</v>
      </c>
      <c r="D9" s="15"/>
      <c r="E9" s="15"/>
      <c r="F9" s="15"/>
      <c r="G9" s="15"/>
      <c r="H9" s="15"/>
      <c r="I9" s="15"/>
      <c r="J9" s="19"/>
      <c r="K9" s="20"/>
      <c r="L9" s="20"/>
      <c r="M9" s="20"/>
      <c r="N9" s="20"/>
      <c r="O9" s="19" t="str">
        <f>IF(L9-K9-M9-N9,L9-K9-M9-N9,"")</f>
        <v/>
      </c>
      <c r="P9" s="107">
        <f t="shared" ref="P9:P15" si="0">IF(OR(O9="", O9&lt;=$P$8),VALUE(0),MIN(TIME(8,0,0),O9)-$P$8)</f>
        <v>0</v>
      </c>
      <c r="Q9" s="22" t="str">
        <f>IF(O9="","0:00",IF(TIME(8,0,0)&lt;O9,O9-TIME(8,0,0),"0:00"))</f>
        <v>0:00</v>
      </c>
      <c r="R9" s="21">
        <f>P9+Q9</f>
        <v>0</v>
      </c>
      <c r="S9" s="108">
        <f t="shared" ref="S9:S17" si="1">IF(O9="",VALUE(0),MAX($P$8-O9-$D$8*D9,VALUE(0)))</f>
        <v>0</v>
      </c>
      <c r="T9" s="102" t="str">
        <f>IF(O9&lt;&gt;"", MIN(O9,TIME(8,0,0)), "")</f>
        <v/>
      </c>
      <c r="U9" s="106" t="str">
        <f t="shared" ref="U9:U38" ca="1" si="2">IF(B9&gt;$O$2,"",IF(C9="土",MAX(VALUE(SUM(OFFSET(T9,,,-7,1))-$U$8),VALUE(0)),IF(AND(B9=$O$2,TEXT(B9,"aaa")="金"),MAX(VALUE(SUM(OFFSET(T9,,,-6,1))-$U$8),VALUE(0)),"")))</f>
        <v/>
      </c>
      <c r="V9" s="23" t="s">
        <v>9</v>
      </c>
      <c r="W9" s="24" t="str">
        <f>IF(L9="","0:00",IF($W$8&lt;L9,MIN(MAX(L9,$W$8),"29:00")-MAX(K9,$W$8)-N9,"0:00"))</f>
        <v>0:00</v>
      </c>
      <c r="X9" s="13"/>
      <c r="Y9" s="13"/>
    </row>
    <row r="10" spans="1:25" x14ac:dyDescent="0.15">
      <c r="A10" s="139"/>
      <c r="B10" s="25">
        <f>B9+1</f>
        <v>45079</v>
      </c>
      <c r="C10" s="26" t="str">
        <f>CHOOSE(WEEKDAY(B10,2),"月","火","水","木","金","土","日")</f>
        <v>金</v>
      </c>
      <c r="D10" s="26"/>
      <c r="E10" s="26"/>
      <c r="F10" s="26"/>
      <c r="G10" s="26"/>
      <c r="H10" s="26"/>
      <c r="I10" s="26"/>
      <c r="J10" s="27"/>
      <c r="K10" s="28"/>
      <c r="L10" s="28"/>
      <c r="M10" s="28"/>
      <c r="N10" s="28"/>
      <c r="O10" s="27" t="str">
        <f t="shared" ref="O10:O39" si="3">IF(L10-K10-M10-N10,L10-K10-M10-N10,"")</f>
        <v/>
      </c>
      <c r="P10" s="108">
        <f t="shared" si="0"/>
        <v>0</v>
      </c>
      <c r="Q10" s="30" t="str">
        <f>IF(O10="","0:00",IF(TIME(8,0,0)&lt;O10,O10-TIME(8,0,0),"0:00"))</f>
        <v>0:00</v>
      </c>
      <c r="R10" s="29">
        <f>P10+Q10</f>
        <v>0</v>
      </c>
      <c r="S10" s="108">
        <f t="shared" si="1"/>
        <v>0</v>
      </c>
      <c r="T10" s="106" t="str">
        <f t="shared" ref="T10:T39" si="4">IF(O10&lt;&gt;"", MIN(O10,TIME(8,0,0)), "")</f>
        <v/>
      </c>
      <c r="U10" s="106" t="str">
        <f t="shared" ca="1" si="2"/>
        <v/>
      </c>
      <c r="V10" s="31" t="s">
        <v>9</v>
      </c>
      <c r="W10" s="32" t="str">
        <f t="shared" ref="W10:W39" si="5">IF(L10="","0:00",IF($W$8&lt;L10,MIN(MAX(L10,$W$8),"29:00")-MAX(K10,$W$8)-N10,"0:00"))</f>
        <v>0:00</v>
      </c>
      <c r="X10" s="13"/>
      <c r="Y10" s="13"/>
    </row>
    <row r="11" spans="1:25" x14ac:dyDescent="0.15">
      <c r="A11" s="139"/>
      <c r="B11" s="25">
        <f t="shared" ref="B11:B38" si="6">B10+1</f>
        <v>45080</v>
      </c>
      <c r="C11" s="26" t="str">
        <f t="shared" ref="C11:C39" si="7">CHOOSE(WEEKDAY(B11,2),"月","火","水","木","金","土","日")</f>
        <v>土</v>
      </c>
      <c r="D11" s="26"/>
      <c r="E11" s="26"/>
      <c r="F11" s="26"/>
      <c r="G11" s="26"/>
      <c r="H11" s="26"/>
      <c r="I11" s="26"/>
      <c r="J11" s="27"/>
      <c r="K11" s="28"/>
      <c r="L11" s="28"/>
      <c r="M11" s="28"/>
      <c r="N11" s="28"/>
      <c r="O11" s="27" t="str">
        <f t="shared" si="3"/>
        <v/>
      </c>
      <c r="P11" s="108">
        <f t="shared" si="0"/>
        <v>0</v>
      </c>
      <c r="Q11" s="30" t="str">
        <f t="shared" ref="Q11:Q39" si="8">IF(O11="","0:00",IF(TIME(8,0,0)&lt;O11,O11-TIME(8,0,0),"0:00"))</f>
        <v>0:00</v>
      </c>
      <c r="R11" s="29">
        <f t="shared" ref="R11:R39" si="9">P11+Q11</f>
        <v>0</v>
      </c>
      <c r="S11" s="108">
        <f t="shared" si="1"/>
        <v>0</v>
      </c>
      <c r="T11" s="106" t="str">
        <f t="shared" si="4"/>
        <v/>
      </c>
      <c r="U11" s="106">
        <f t="shared" ca="1" si="2"/>
        <v>0</v>
      </c>
      <c r="V11" s="31" t="s">
        <v>9</v>
      </c>
      <c r="W11" s="32" t="str">
        <f t="shared" si="5"/>
        <v>0:00</v>
      </c>
      <c r="X11" s="13"/>
      <c r="Y11" s="13"/>
    </row>
    <row r="12" spans="1:25" x14ac:dyDescent="0.15">
      <c r="A12" s="139"/>
      <c r="B12" s="25">
        <f t="shared" si="6"/>
        <v>45081</v>
      </c>
      <c r="C12" s="26" t="str">
        <f t="shared" si="7"/>
        <v>日</v>
      </c>
      <c r="D12" s="26"/>
      <c r="E12" s="26"/>
      <c r="F12" s="26"/>
      <c r="G12" s="26"/>
      <c r="H12" s="26"/>
      <c r="I12" s="26"/>
      <c r="J12" s="27"/>
      <c r="K12" s="28"/>
      <c r="L12" s="28"/>
      <c r="M12" s="28"/>
      <c r="N12" s="28"/>
      <c r="O12" s="27" t="str">
        <f t="shared" si="3"/>
        <v/>
      </c>
      <c r="P12" s="108">
        <f t="shared" si="0"/>
        <v>0</v>
      </c>
      <c r="Q12" s="30" t="str">
        <f>IF(O12="","0:00",IF(TIME(8,0,0)&lt;O12,O12-TIME(8,0,0),"0:00"))</f>
        <v>0:00</v>
      </c>
      <c r="R12" s="29">
        <f t="shared" si="9"/>
        <v>0</v>
      </c>
      <c r="S12" s="108">
        <f t="shared" si="1"/>
        <v>0</v>
      </c>
      <c r="T12" s="106" t="str">
        <f t="shared" si="4"/>
        <v/>
      </c>
      <c r="U12" s="106" t="str">
        <f t="shared" ca="1" si="2"/>
        <v/>
      </c>
      <c r="V12" s="31" t="s">
        <v>9</v>
      </c>
      <c r="W12" s="32" t="str">
        <f t="shared" si="5"/>
        <v>0:00</v>
      </c>
      <c r="X12" s="13"/>
      <c r="Y12" s="13"/>
    </row>
    <row r="13" spans="1:25" x14ac:dyDescent="0.15">
      <c r="A13" s="139"/>
      <c r="B13" s="25">
        <f t="shared" si="6"/>
        <v>45082</v>
      </c>
      <c r="C13" s="26" t="str">
        <f t="shared" si="7"/>
        <v>月</v>
      </c>
      <c r="D13" s="26"/>
      <c r="E13" s="26"/>
      <c r="F13" s="26"/>
      <c r="G13" s="26"/>
      <c r="H13" s="26"/>
      <c r="I13" s="26"/>
      <c r="J13" s="27"/>
      <c r="K13" s="28"/>
      <c r="L13" s="28"/>
      <c r="M13" s="28"/>
      <c r="N13" s="28"/>
      <c r="O13" s="27" t="str">
        <f t="shared" si="3"/>
        <v/>
      </c>
      <c r="P13" s="108">
        <f t="shared" si="0"/>
        <v>0</v>
      </c>
      <c r="Q13" s="30" t="str">
        <f t="shared" si="8"/>
        <v>0:00</v>
      </c>
      <c r="R13" s="29">
        <f>P13+Q13</f>
        <v>0</v>
      </c>
      <c r="S13" s="108">
        <f t="shared" si="1"/>
        <v>0</v>
      </c>
      <c r="T13" s="106" t="str">
        <f t="shared" si="4"/>
        <v/>
      </c>
      <c r="U13" s="106" t="str">
        <f t="shared" ca="1" si="2"/>
        <v/>
      </c>
      <c r="V13" s="31" t="s">
        <v>9</v>
      </c>
      <c r="W13" s="32" t="str">
        <f t="shared" si="5"/>
        <v>0:00</v>
      </c>
      <c r="X13" s="13"/>
      <c r="Y13" s="13"/>
    </row>
    <row r="14" spans="1:25" x14ac:dyDescent="0.15">
      <c r="A14" s="139"/>
      <c r="B14" s="25">
        <f t="shared" si="6"/>
        <v>45083</v>
      </c>
      <c r="C14" s="26" t="str">
        <f t="shared" si="7"/>
        <v>火</v>
      </c>
      <c r="D14" s="26"/>
      <c r="E14" s="26"/>
      <c r="F14" s="26"/>
      <c r="G14" s="26"/>
      <c r="H14" s="26"/>
      <c r="I14" s="26"/>
      <c r="J14" s="27"/>
      <c r="K14" s="28"/>
      <c r="L14" s="28"/>
      <c r="M14" s="28"/>
      <c r="N14" s="28"/>
      <c r="O14" s="27" t="str">
        <f t="shared" si="3"/>
        <v/>
      </c>
      <c r="P14" s="108">
        <f t="shared" si="0"/>
        <v>0</v>
      </c>
      <c r="Q14" s="30" t="str">
        <f t="shared" si="8"/>
        <v>0:00</v>
      </c>
      <c r="R14" s="29">
        <f t="shared" si="9"/>
        <v>0</v>
      </c>
      <c r="S14" s="108">
        <f t="shared" si="1"/>
        <v>0</v>
      </c>
      <c r="T14" s="106" t="str">
        <f t="shared" si="4"/>
        <v/>
      </c>
      <c r="U14" s="106" t="str">
        <f t="shared" ca="1" si="2"/>
        <v/>
      </c>
      <c r="V14" s="31" t="s">
        <v>9</v>
      </c>
      <c r="W14" s="32" t="str">
        <f t="shared" si="5"/>
        <v>0:00</v>
      </c>
      <c r="X14" s="13"/>
      <c r="Y14" s="13"/>
    </row>
    <row r="15" spans="1:25" x14ac:dyDescent="0.15">
      <c r="A15" s="139"/>
      <c r="B15" s="25">
        <f t="shared" si="6"/>
        <v>45084</v>
      </c>
      <c r="C15" s="26" t="str">
        <f t="shared" si="7"/>
        <v>水</v>
      </c>
      <c r="D15" s="26"/>
      <c r="E15" s="26"/>
      <c r="F15" s="26"/>
      <c r="G15" s="26"/>
      <c r="H15" s="26"/>
      <c r="I15" s="26"/>
      <c r="J15" s="27"/>
      <c r="K15" s="28"/>
      <c r="L15" s="28"/>
      <c r="M15" s="28"/>
      <c r="N15" s="28"/>
      <c r="O15" s="27" t="str">
        <f t="shared" si="3"/>
        <v/>
      </c>
      <c r="P15" s="108">
        <f t="shared" si="0"/>
        <v>0</v>
      </c>
      <c r="Q15" s="30" t="str">
        <f t="shared" si="8"/>
        <v>0:00</v>
      </c>
      <c r="R15" s="29">
        <f t="shared" si="9"/>
        <v>0</v>
      </c>
      <c r="S15" s="108">
        <f t="shared" si="1"/>
        <v>0</v>
      </c>
      <c r="T15" s="106" t="str">
        <f t="shared" si="4"/>
        <v/>
      </c>
      <c r="U15" s="106" t="str">
        <f t="shared" ca="1" si="2"/>
        <v/>
      </c>
      <c r="V15" s="31" t="s">
        <v>9</v>
      </c>
      <c r="W15" s="32" t="str">
        <f t="shared" si="5"/>
        <v>0:00</v>
      </c>
      <c r="X15" s="13"/>
      <c r="Y15" s="13"/>
    </row>
    <row r="16" spans="1:25" x14ac:dyDescent="0.15">
      <c r="A16" s="139"/>
      <c r="B16" s="25">
        <f t="shared" si="6"/>
        <v>45085</v>
      </c>
      <c r="C16" s="26" t="str">
        <f t="shared" si="7"/>
        <v>木</v>
      </c>
      <c r="D16" s="26"/>
      <c r="E16" s="26"/>
      <c r="F16" s="26"/>
      <c r="G16" s="26"/>
      <c r="H16" s="26"/>
      <c r="I16" s="26"/>
      <c r="J16" s="27"/>
      <c r="K16" s="28"/>
      <c r="L16" s="28"/>
      <c r="M16" s="28"/>
      <c r="N16" s="28"/>
      <c r="O16" s="27" t="str">
        <f t="shared" si="3"/>
        <v/>
      </c>
      <c r="P16" s="108">
        <f>IF(OR(O16="", O16&lt;=$P$8),VALUE(0),MIN(TIME(8,0,0),O16)-$P$8)</f>
        <v>0</v>
      </c>
      <c r="Q16" s="30" t="str">
        <f t="shared" si="8"/>
        <v>0:00</v>
      </c>
      <c r="R16" s="29">
        <f t="shared" si="9"/>
        <v>0</v>
      </c>
      <c r="S16" s="108">
        <f t="shared" si="1"/>
        <v>0</v>
      </c>
      <c r="T16" s="106" t="str">
        <f t="shared" si="4"/>
        <v/>
      </c>
      <c r="U16" s="114" t="str">
        <f t="shared" ca="1" si="2"/>
        <v/>
      </c>
      <c r="V16" s="31" t="s">
        <v>9</v>
      </c>
      <c r="W16" s="32" t="str">
        <f t="shared" si="5"/>
        <v>0:00</v>
      </c>
      <c r="X16" s="13"/>
      <c r="Y16" s="13"/>
    </row>
    <row r="17" spans="1:25" x14ac:dyDescent="0.15">
      <c r="A17" s="139"/>
      <c r="B17" s="25">
        <f t="shared" si="6"/>
        <v>45086</v>
      </c>
      <c r="C17" s="26" t="str">
        <f t="shared" si="7"/>
        <v>金</v>
      </c>
      <c r="D17" s="26"/>
      <c r="E17" s="26"/>
      <c r="F17" s="26"/>
      <c r="G17" s="26"/>
      <c r="H17" s="26"/>
      <c r="I17" s="26"/>
      <c r="J17" s="27"/>
      <c r="K17" s="28"/>
      <c r="L17" s="28"/>
      <c r="M17" s="28"/>
      <c r="N17" s="28"/>
      <c r="O17" s="27" t="str">
        <f t="shared" si="3"/>
        <v/>
      </c>
      <c r="P17" s="108">
        <f t="shared" ref="P17:P39" si="10">IF(OR(O17="", O17&lt;=$P$8),VALUE(0),MIN(TIME(8,0,0),O17)-$P$8)</f>
        <v>0</v>
      </c>
      <c r="Q17" s="30" t="str">
        <f t="shared" si="8"/>
        <v>0:00</v>
      </c>
      <c r="R17" s="29">
        <f t="shared" si="9"/>
        <v>0</v>
      </c>
      <c r="S17" s="108">
        <f t="shared" si="1"/>
        <v>0</v>
      </c>
      <c r="T17" s="106" t="str">
        <f t="shared" si="4"/>
        <v/>
      </c>
      <c r="U17" s="106" t="str">
        <f t="shared" ca="1" si="2"/>
        <v/>
      </c>
      <c r="V17" s="31" t="s">
        <v>9</v>
      </c>
      <c r="W17" s="32" t="str">
        <f t="shared" si="5"/>
        <v>0:00</v>
      </c>
      <c r="X17" s="13"/>
      <c r="Y17" s="13"/>
    </row>
    <row r="18" spans="1:25" x14ac:dyDescent="0.15">
      <c r="A18" s="139"/>
      <c r="B18" s="25">
        <f t="shared" si="6"/>
        <v>45087</v>
      </c>
      <c r="C18" s="26" t="str">
        <f t="shared" si="7"/>
        <v>土</v>
      </c>
      <c r="D18" s="26"/>
      <c r="E18" s="26"/>
      <c r="F18" s="26"/>
      <c r="G18" s="26"/>
      <c r="H18" s="26"/>
      <c r="I18" s="26"/>
      <c r="J18" s="27"/>
      <c r="K18" s="28"/>
      <c r="L18" s="28"/>
      <c r="M18" s="28"/>
      <c r="N18" s="28"/>
      <c r="O18" s="27" t="str">
        <f t="shared" si="3"/>
        <v/>
      </c>
      <c r="P18" s="108">
        <f t="shared" si="10"/>
        <v>0</v>
      </c>
      <c r="Q18" s="30" t="str">
        <f t="shared" si="8"/>
        <v>0:00</v>
      </c>
      <c r="R18" s="29">
        <f t="shared" si="9"/>
        <v>0</v>
      </c>
      <c r="S18" s="108">
        <f>IF(O18="",VALUE(0),MAX($P$8-O18-$D$8*D18,VALUE(0)))</f>
        <v>0</v>
      </c>
      <c r="T18" s="106" t="str">
        <f t="shared" si="4"/>
        <v/>
      </c>
      <c r="U18" s="106">
        <f t="shared" ca="1" si="2"/>
        <v>0</v>
      </c>
      <c r="V18" s="31" t="s">
        <v>9</v>
      </c>
      <c r="W18" s="32" t="str">
        <f t="shared" si="5"/>
        <v>0:00</v>
      </c>
      <c r="X18" s="13"/>
      <c r="Y18" s="13"/>
    </row>
    <row r="19" spans="1:25" x14ac:dyDescent="0.15">
      <c r="A19" s="139"/>
      <c r="B19" s="25">
        <f t="shared" si="6"/>
        <v>45088</v>
      </c>
      <c r="C19" s="26" t="str">
        <f t="shared" si="7"/>
        <v>日</v>
      </c>
      <c r="D19" s="26"/>
      <c r="E19" s="26"/>
      <c r="F19" s="26"/>
      <c r="G19" s="26"/>
      <c r="H19" s="26"/>
      <c r="I19" s="26"/>
      <c r="J19" s="27"/>
      <c r="K19" s="28"/>
      <c r="L19" s="28"/>
      <c r="M19" s="28"/>
      <c r="N19" s="28"/>
      <c r="O19" s="27" t="str">
        <f t="shared" si="3"/>
        <v/>
      </c>
      <c r="P19" s="108">
        <f t="shared" si="10"/>
        <v>0</v>
      </c>
      <c r="Q19" s="30" t="str">
        <f t="shared" si="8"/>
        <v>0:00</v>
      </c>
      <c r="R19" s="29">
        <f t="shared" si="9"/>
        <v>0</v>
      </c>
      <c r="S19" s="108">
        <f t="shared" ref="S19:S39" si="11">IF(O19="",VALUE(0),MAX($P$8-O19-$D$8*D19,VALUE(0)))</f>
        <v>0</v>
      </c>
      <c r="T19" s="106" t="str">
        <f t="shared" si="4"/>
        <v/>
      </c>
      <c r="U19" s="106" t="str">
        <f t="shared" ca="1" si="2"/>
        <v/>
      </c>
      <c r="V19" s="31" t="s">
        <v>9</v>
      </c>
      <c r="W19" s="32" t="str">
        <f t="shared" si="5"/>
        <v>0:00</v>
      </c>
      <c r="X19" s="13"/>
      <c r="Y19" s="13"/>
    </row>
    <row r="20" spans="1:25" x14ac:dyDescent="0.15">
      <c r="A20" s="139"/>
      <c r="B20" s="25">
        <f t="shared" si="6"/>
        <v>45089</v>
      </c>
      <c r="C20" s="26" t="str">
        <f t="shared" si="7"/>
        <v>月</v>
      </c>
      <c r="D20" s="26"/>
      <c r="E20" s="26"/>
      <c r="F20" s="26"/>
      <c r="G20" s="26"/>
      <c r="H20" s="26"/>
      <c r="I20" s="26"/>
      <c r="J20" s="27"/>
      <c r="K20" s="28"/>
      <c r="L20" s="28"/>
      <c r="M20" s="28"/>
      <c r="N20" s="28"/>
      <c r="O20" s="27" t="str">
        <f t="shared" si="3"/>
        <v/>
      </c>
      <c r="P20" s="108">
        <f t="shared" si="10"/>
        <v>0</v>
      </c>
      <c r="Q20" s="30" t="str">
        <f t="shared" si="8"/>
        <v>0:00</v>
      </c>
      <c r="R20" s="29">
        <f t="shared" si="9"/>
        <v>0</v>
      </c>
      <c r="S20" s="108">
        <f t="shared" si="11"/>
        <v>0</v>
      </c>
      <c r="T20" s="106" t="str">
        <f t="shared" si="4"/>
        <v/>
      </c>
      <c r="U20" s="106" t="str">
        <f t="shared" ca="1" si="2"/>
        <v/>
      </c>
      <c r="V20" s="31" t="s">
        <v>9</v>
      </c>
      <c r="W20" s="32" t="str">
        <f t="shared" si="5"/>
        <v>0:00</v>
      </c>
      <c r="X20" s="13"/>
      <c r="Y20" s="13"/>
    </row>
    <row r="21" spans="1:25" x14ac:dyDescent="0.15">
      <c r="A21" s="139"/>
      <c r="B21" s="25">
        <f t="shared" si="6"/>
        <v>45090</v>
      </c>
      <c r="C21" s="26" t="str">
        <f t="shared" si="7"/>
        <v>火</v>
      </c>
      <c r="D21" s="26"/>
      <c r="E21" s="26"/>
      <c r="F21" s="26"/>
      <c r="G21" s="26"/>
      <c r="H21" s="26"/>
      <c r="I21" s="26"/>
      <c r="J21" s="27"/>
      <c r="K21" s="28"/>
      <c r="L21" s="28"/>
      <c r="M21" s="28"/>
      <c r="N21" s="28"/>
      <c r="O21" s="27" t="str">
        <f t="shared" si="3"/>
        <v/>
      </c>
      <c r="P21" s="108">
        <f t="shared" si="10"/>
        <v>0</v>
      </c>
      <c r="Q21" s="30" t="str">
        <f t="shared" si="8"/>
        <v>0:00</v>
      </c>
      <c r="R21" s="29">
        <f t="shared" si="9"/>
        <v>0</v>
      </c>
      <c r="S21" s="108">
        <f t="shared" si="11"/>
        <v>0</v>
      </c>
      <c r="T21" s="106" t="str">
        <f t="shared" si="4"/>
        <v/>
      </c>
      <c r="U21" s="106" t="str">
        <f t="shared" ca="1" si="2"/>
        <v/>
      </c>
      <c r="V21" s="31" t="s">
        <v>9</v>
      </c>
      <c r="W21" s="32" t="str">
        <f t="shared" si="5"/>
        <v>0:00</v>
      </c>
      <c r="X21" s="13"/>
      <c r="Y21" s="13"/>
    </row>
    <row r="22" spans="1:25" x14ac:dyDescent="0.15">
      <c r="A22" s="139"/>
      <c r="B22" s="25">
        <f t="shared" si="6"/>
        <v>45091</v>
      </c>
      <c r="C22" s="26" t="str">
        <f t="shared" si="7"/>
        <v>水</v>
      </c>
      <c r="D22" s="26"/>
      <c r="E22" s="26"/>
      <c r="F22" s="26"/>
      <c r="G22" s="26"/>
      <c r="H22" s="26"/>
      <c r="I22" s="26"/>
      <c r="J22" s="27"/>
      <c r="K22" s="28"/>
      <c r="L22" s="28"/>
      <c r="M22" s="28"/>
      <c r="N22" s="28"/>
      <c r="O22" s="27" t="str">
        <f t="shared" si="3"/>
        <v/>
      </c>
      <c r="P22" s="108">
        <f t="shared" si="10"/>
        <v>0</v>
      </c>
      <c r="Q22" s="30" t="str">
        <f t="shared" si="8"/>
        <v>0:00</v>
      </c>
      <c r="R22" s="29">
        <f t="shared" si="9"/>
        <v>0</v>
      </c>
      <c r="S22" s="108">
        <f t="shared" si="11"/>
        <v>0</v>
      </c>
      <c r="T22" s="106" t="str">
        <f t="shared" si="4"/>
        <v/>
      </c>
      <c r="U22" s="106" t="str">
        <f t="shared" ca="1" si="2"/>
        <v/>
      </c>
      <c r="V22" s="31" t="s">
        <v>9</v>
      </c>
      <c r="W22" s="32" t="str">
        <f t="shared" si="5"/>
        <v>0:00</v>
      </c>
      <c r="X22" s="13"/>
      <c r="Y22" s="13"/>
    </row>
    <row r="23" spans="1:25" x14ac:dyDescent="0.15">
      <c r="A23" s="139"/>
      <c r="B23" s="25">
        <f t="shared" si="6"/>
        <v>45092</v>
      </c>
      <c r="C23" s="26" t="str">
        <f t="shared" si="7"/>
        <v>木</v>
      </c>
      <c r="D23" s="26"/>
      <c r="E23" s="26"/>
      <c r="F23" s="26"/>
      <c r="G23" s="26"/>
      <c r="H23" s="26"/>
      <c r="I23" s="26"/>
      <c r="J23" s="27"/>
      <c r="K23" s="28"/>
      <c r="L23" s="28"/>
      <c r="M23" s="28"/>
      <c r="N23" s="28"/>
      <c r="O23" s="27" t="str">
        <f t="shared" si="3"/>
        <v/>
      </c>
      <c r="P23" s="108">
        <f t="shared" si="10"/>
        <v>0</v>
      </c>
      <c r="Q23" s="30" t="str">
        <f t="shared" si="8"/>
        <v>0:00</v>
      </c>
      <c r="R23" s="29">
        <f t="shared" si="9"/>
        <v>0</v>
      </c>
      <c r="S23" s="108">
        <f t="shared" si="11"/>
        <v>0</v>
      </c>
      <c r="T23" s="106" t="str">
        <f t="shared" si="4"/>
        <v/>
      </c>
      <c r="U23" s="106" t="str">
        <f t="shared" ca="1" si="2"/>
        <v/>
      </c>
      <c r="V23" s="31" t="s">
        <v>9</v>
      </c>
      <c r="W23" s="32" t="str">
        <f t="shared" si="5"/>
        <v>0:00</v>
      </c>
      <c r="X23" s="13"/>
      <c r="Y23" s="13"/>
    </row>
    <row r="24" spans="1:25" x14ac:dyDescent="0.15">
      <c r="A24" s="139"/>
      <c r="B24" s="25">
        <f t="shared" si="6"/>
        <v>45093</v>
      </c>
      <c r="C24" s="26" t="str">
        <f t="shared" si="7"/>
        <v>金</v>
      </c>
      <c r="D24" s="26"/>
      <c r="E24" s="26"/>
      <c r="F24" s="26"/>
      <c r="G24" s="26"/>
      <c r="H24" s="26"/>
      <c r="I24" s="26"/>
      <c r="J24" s="27"/>
      <c r="K24" s="28"/>
      <c r="L24" s="28"/>
      <c r="M24" s="28"/>
      <c r="N24" s="28"/>
      <c r="O24" s="27" t="str">
        <f t="shared" si="3"/>
        <v/>
      </c>
      <c r="P24" s="108">
        <f t="shared" si="10"/>
        <v>0</v>
      </c>
      <c r="Q24" s="30" t="str">
        <f t="shared" si="8"/>
        <v>0:00</v>
      </c>
      <c r="R24" s="29">
        <f t="shared" si="9"/>
        <v>0</v>
      </c>
      <c r="S24" s="108">
        <f t="shared" si="11"/>
        <v>0</v>
      </c>
      <c r="T24" s="106" t="str">
        <f t="shared" si="4"/>
        <v/>
      </c>
      <c r="U24" s="106" t="str">
        <f t="shared" ca="1" si="2"/>
        <v/>
      </c>
      <c r="V24" s="31" t="s">
        <v>9</v>
      </c>
      <c r="W24" s="32" t="str">
        <f t="shared" si="5"/>
        <v>0:00</v>
      </c>
      <c r="X24" s="13"/>
      <c r="Y24" s="13"/>
    </row>
    <row r="25" spans="1:25" x14ac:dyDescent="0.15">
      <c r="A25" s="139"/>
      <c r="B25" s="25">
        <f t="shared" si="6"/>
        <v>45094</v>
      </c>
      <c r="C25" s="26" t="str">
        <f t="shared" si="7"/>
        <v>土</v>
      </c>
      <c r="D25" s="26"/>
      <c r="E25" s="26"/>
      <c r="F25" s="26"/>
      <c r="G25" s="26"/>
      <c r="H25" s="26"/>
      <c r="I25" s="26"/>
      <c r="J25" s="27"/>
      <c r="K25" s="28"/>
      <c r="L25" s="28"/>
      <c r="M25" s="28"/>
      <c r="N25" s="28"/>
      <c r="O25" s="27" t="str">
        <f t="shared" si="3"/>
        <v/>
      </c>
      <c r="P25" s="108">
        <f t="shared" si="10"/>
        <v>0</v>
      </c>
      <c r="Q25" s="30" t="str">
        <f t="shared" si="8"/>
        <v>0:00</v>
      </c>
      <c r="R25" s="29">
        <f t="shared" si="9"/>
        <v>0</v>
      </c>
      <c r="S25" s="108">
        <f t="shared" si="11"/>
        <v>0</v>
      </c>
      <c r="T25" s="106" t="str">
        <f t="shared" si="4"/>
        <v/>
      </c>
      <c r="U25" s="106">
        <f t="shared" ca="1" si="2"/>
        <v>0</v>
      </c>
      <c r="V25" s="31" t="s">
        <v>9</v>
      </c>
      <c r="W25" s="32" t="str">
        <f t="shared" si="5"/>
        <v>0:00</v>
      </c>
      <c r="X25" s="13"/>
      <c r="Y25" s="13"/>
    </row>
    <row r="26" spans="1:25" x14ac:dyDescent="0.15">
      <c r="A26" s="139"/>
      <c r="B26" s="25">
        <f t="shared" si="6"/>
        <v>45095</v>
      </c>
      <c r="C26" s="26" t="str">
        <f t="shared" si="7"/>
        <v>日</v>
      </c>
      <c r="D26" s="26"/>
      <c r="E26" s="26"/>
      <c r="F26" s="26"/>
      <c r="G26" s="26"/>
      <c r="H26" s="26"/>
      <c r="I26" s="26"/>
      <c r="J26" s="27"/>
      <c r="K26" s="28"/>
      <c r="L26" s="28"/>
      <c r="M26" s="28"/>
      <c r="N26" s="28"/>
      <c r="O26" s="27" t="str">
        <f t="shared" si="3"/>
        <v/>
      </c>
      <c r="P26" s="108">
        <f t="shared" si="10"/>
        <v>0</v>
      </c>
      <c r="Q26" s="30" t="str">
        <f t="shared" si="8"/>
        <v>0:00</v>
      </c>
      <c r="R26" s="29">
        <f t="shared" si="9"/>
        <v>0</v>
      </c>
      <c r="S26" s="108">
        <f t="shared" si="11"/>
        <v>0</v>
      </c>
      <c r="T26" s="106" t="str">
        <f t="shared" si="4"/>
        <v/>
      </c>
      <c r="U26" s="106" t="str">
        <f t="shared" ca="1" si="2"/>
        <v/>
      </c>
      <c r="V26" s="31" t="s">
        <v>9</v>
      </c>
      <c r="W26" s="32" t="str">
        <f t="shared" si="5"/>
        <v>0:00</v>
      </c>
      <c r="X26" s="13"/>
      <c r="Y26" s="13"/>
    </row>
    <row r="27" spans="1:25" x14ac:dyDescent="0.15">
      <c r="A27" s="139"/>
      <c r="B27" s="25">
        <f t="shared" si="6"/>
        <v>45096</v>
      </c>
      <c r="C27" s="26" t="str">
        <f t="shared" si="7"/>
        <v>月</v>
      </c>
      <c r="D27" s="26"/>
      <c r="E27" s="26"/>
      <c r="F27" s="26"/>
      <c r="G27" s="26"/>
      <c r="H27" s="26"/>
      <c r="I27" s="26"/>
      <c r="J27" s="27"/>
      <c r="K27" s="28"/>
      <c r="L27" s="28"/>
      <c r="M27" s="28"/>
      <c r="N27" s="28"/>
      <c r="O27" s="27" t="str">
        <f t="shared" si="3"/>
        <v/>
      </c>
      <c r="P27" s="108">
        <f t="shared" si="10"/>
        <v>0</v>
      </c>
      <c r="Q27" s="30" t="str">
        <f t="shared" si="8"/>
        <v>0:00</v>
      </c>
      <c r="R27" s="29">
        <f t="shared" si="9"/>
        <v>0</v>
      </c>
      <c r="S27" s="108">
        <f t="shared" si="11"/>
        <v>0</v>
      </c>
      <c r="T27" s="106" t="str">
        <f t="shared" si="4"/>
        <v/>
      </c>
      <c r="U27" s="106" t="str">
        <f t="shared" ca="1" si="2"/>
        <v/>
      </c>
      <c r="V27" s="31" t="s">
        <v>9</v>
      </c>
      <c r="W27" s="32" t="str">
        <f t="shared" si="5"/>
        <v>0:00</v>
      </c>
      <c r="X27" s="13"/>
      <c r="Y27" s="13"/>
    </row>
    <row r="28" spans="1:25" x14ac:dyDescent="0.15">
      <c r="A28" s="139"/>
      <c r="B28" s="25">
        <f t="shared" si="6"/>
        <v>45097</v>
      </c>
      <c r="C28" s="26" t="str">
        <f t="shared" si="7"/>
        <v>火</v>
      </c>
      <c r="D28" s="26"/>
      <c r="E28" s="26"/>
      <c r="F28" s="26"/>
      <c r="G28" s="26"/>
      <c r="H28" s="26"/>
      <c r="I28" s="26"/>
      <c r="J28" s="27"/>
      <c r="K28" s="28"/>
      <c r="L28" s="28"/>
      <c r="M28" s="28"/>
      <c r="N28" s="28"/>
      <c r="O28" s="27" t="str">
        <f t="shared" si="3"/>
        <v/>
      </c>
      <c r="P28" s="108">
        <f t="shared" si="10"/>
        <v>0</v>
      </c>
      <c r="Q28" s="30" t="str">
        <f t="shared" si="8"/>
        <v>0:00</v>
      </c>
      <c r="R28" s="29">
        <f t="shared" si="9"/>
        <v>0</v>
      </c>
      <c r="S28" s="108">
        <f t="shared" si="11"/>
        <v>0</v>
      </c>
      <c r="T28" s="106" t="str">
        <f t="shared" si="4"/>
        <v/>
      </c>
      <c r="U28" s="106" t="str">
        <f t="shared" ca="1" si="2"/>
        <v/>
      </c>
      <c r="V28" s="31" t="s">
        <v>9</v>
      </c>
      <c r="W28" s="32" t="str">
        <f t="shared" si="5"/>
        <v>0:00</v>
      </c>
      <c r="X28" s="13"/>
      <c r="Y28" s="13"/>
    </row>
    <row r="29" spans="1:25" x14ac:dyDescent="0.15">
      <c r="A29" s="139"/>
      <c r="B29" s="25">
        <f t="shared" si="6"/>
        <v>45098</v>
      </c>
      <c r="C29" s="26" t="str">
        <f t="shared" si="7"/>
        <v>水</v>
      </c>
      <c r="D29" s="26"/>
      <c r="E29" s="26"/>
      <c r="F29" s="26"/>
      <c r="G29" s="26"/>
      <c r="H29" s="26"/>
      <c r="I29" s="26"/>
      <c r="J29" s="27"/>
      <c r="K29" s="28"/>
      <c r="L29" s="28"/>
      <c r="M29" s="28"/>
      <c r="N29" s="28"/>
      <c r="O29" s="27" t="str">
        <f t="shared" si="3"/>
        <v/>
      </c>
      <c r="P29" s="108">
        <f t="shared" si="10"/>
        <v>0</v>
      </c>
      <c r="Q29" s="30" t="str">
        <f t="shared" si="8"/>
        <v>0:00</v>
      </c>
      <c r="R29" s="29">
        <f t="shared" si="9"/>
        <v>0</v>
      </c>
      <c r="S29" s="108">
        <f t="shared" si="11"/>
        <v>0</v>
      </c>
      <c r="T29" s="106" t="str">
        <f t="shared" si="4"/>
        <v/>
      </c>
      <c r="U29" s="106" t="str">
        <f t="shared" ca="1" si="2"/>
        <v/>
      </c>
      <c r="V29" s="31" t="s">
        <v>9</v>
      </c>
      <c r="W29" s="32" t="str">
        <f t="shared" si="5"/>
        <v>0:00</v>
      </c>
      <c r="X29" s="13"/>
      <c r="Y29" s="13"/>
    </row>
    <row r="30" spans="1:25" x14ac:dyDescent="0.15">
      <c r="A30" s="139"/>
      <c r="B30" s="25">
        <f t="shared" si="6"/>
        <v>45099</v>
      </c>
      <c r="C30" s="26" t="str">
        <f t="shared" si="7"/>
        <v>木</v>
      </c>
      <c r="D30" s="26"/>
      <c r="E30" s="26"/>
      <c r="F30" s="26"/>
      <c r="G30" s="26"/>
      <c r="H30" s="26"/>
      <c r="I30" s="26"/>
      <c r="J30" s="27"/>
      <c r="K30" s="28"/>
      <c r="L30" s="28"/>
      <c r="M30" s="28"/>
      <c r="N30" s="28"/>
      <c r="O30" s="27" t="str">
        <f t="shared" si="3"/>
        <v/>
      </c>
      <c r="P30" s="108">
        <f t="shared" si="10"/>
        <v>0</v>
      </c>
      <c r="Q30" s="30" t="str">
        <f t="shared" si="8"/>
        <v>0:00</v>
      </c>
      <c r="R30" s="29">
        <f t="shared" si="9"/>
        <v>0</v>
      </c>
      <c r="S30" s="108">
        <f t="shared" si="11"/>
        <v>0</v>
      </c>
      <c r="T30" s="106" t="str">
        <f t="shared" si="4"/>
        <v/>
      </c>
      <c r="U30" s="106" t="str">
        <f t="shared" ca="1" si="2"/>
        <v/>
      </c>
      <c r="V30" s="31" t="s">
        <v>9</v>
      </c>
      <c r="W30" s="32" t="str">
        <f t="shared" si="5"/>
        <v>0:00</v>
      </c>
      <c r="X30" s="13"/>
      <c r="Y30" s="13"/>
    </row>
    <row r="31" spans="1:25" x14ac:dyDescent="0.15">
      <c r="A31" s="139"/>
      <c r="B31" s="25">
        <f t="shared" si="6"/>
        <v>45100</v>
      </c>
      <c r="C31" s="26" t="str">
        <f t="shared" si="7"/>
        <v>金</v>
      </c>
      <c r="D31" s="26"/>
      <c r="E31" s="26"/>
      <c r="F31" s="26"/>
      <c r="G31" s="26"/>
      <c r="H31" s="26"/>
      <c r="I31" s="26"/>
      <c r="J31" s="27"/>
      <c r="K31" s="28"/>
      <c r="L31" s="28"/>
      <c r="M31" s="28"/>
      <c r="N31" s="28"/>
      <c r="O31" s="27" t="str">
        <f t="shared" si="3"/>
        <v/>
      </c>
      <c r="P31" s="108">
        <f t="shared" si="10"/>
        <v>0</v>
      </c>
      <c r="Q31" s="30" t="str">
        <f t="shared" si="8"/>
        <v>0:00</v>
      </c>
      <c r="R31" s="29">
        <f t="shared" si="9"/>
        <v>0</v>
      </c>
      <c r="S31" s="108">
        <f t="shared" si="11"/>
        <v>0</v>
      </c>
      <c r="T31" s="106" t="str">
        <f t="shared" si="4"/>
        <v/>
      </c>
      <c r="U31" s="106" t="str">
        <f t="shared" ca="1" si="2"/>
        <v/>
      </c>
      <c r="V31" s="31" t="s">
        <v>9</v>
      </c>
      <c r="W31" s="32" t="str">
        <f t="shared" si="5"/>
        <v>0:00</v>
      </c>
      <c r="X31" s="13"/>
      <c r="Y31" s="13"/>
    </row>
    <row r="32" spans="1:25" x14ac:dyDescent="0.15">
      <c r="A32" s="139"/>
      <c r="B32" s="25">
        <f t="shared" si="6"/>
        <v>45101</v>
      </c>
      <c r="C32" s="26" t="str">
        <f t="shared" si="7"/>
        <v>土</v>
      </c>
      <c r="D32" s="26"/>
      <c r="E32" s="26"/>
      <c r="F32" s="26"/>
      <c r="G32" s="26"/>
      <c r="H32" s="26"/>
      <c r="I32" s="26"/>
      <c r="J32" s="27"/>
      <c r="K32" s="28"/>
      <c r="L32" s="28"/>
      <c r="M32" s="28"/>
      <c r="N32" s="28"/>
      <c r="O32" s="27" t="str">
        <f t="shared" si="3"/>
        <v/>
      </c>
      <c r="P32" s="108">
        <f t="shared" si="10"/>
        <v>0</v>
      </c>
      <c r="Q32" s="30" t="str">
        <f t="shared" si="8"/>
        <v>0:00</v>
      </c>
      <c r="R32" s="29">
        <f t="shared" si="9"/>
        <v>0</v>
      </c>
      <c r="S32" s="108">
        <f t="shared" si="11"/>
        <v>0</v>
      </c>
      <c r="T32" s="106" t="str">
        <f t="shared" si="4"/>
        <v/>
      </c>
      <c r="U32" s="106">
        <f t="shared" ca="1" si="2"/>
        <v>0</v>
      </c>
      <c r="V32" s="31" t="s">
        <v>9</v>
      </c>
      <c r="W32" s="32" t="str">
        <f t="shared" si="5"/>
        <v>0:00</v>
      </c>
      <c r="X32" s="13"/>
      <c r="Y32" s="13"/>
    </row>
    <row r="33" spans="1:25" x14ac:dyDescent="0.15">
      <c r="A33" s="139"/>
      <c r="B33" s="25">
        <f t="shared" si="6"/>
        <v>45102</v>
      </c>
      <c r="C33" s="26" t="str">
        <f t="shared" si="7"/>
        <v>日</v>
      </c>
      <c r="D33" s="26"/>
      <c r="E33" s="26"/>
      <c r="F33" s="26"/>
      <c r="G33" s="26"/>
      <c r="H33" s="26"/>
      <c r="I33" s="26"/>
      <c r="J33" s="27"/>
      <c r="K33" s="28"/>
      <c r="L33" s="28"/>
      <c r="M33" s="28"/>
      <c r="N33" s="28"/>
      <c r="O33" s="27" t="str">
        <f t="shared" si="3"/>
        <v/>
      </c>
      <c r="P33" s="108">
        <f t="shared" si="10"/>
        <v>0</v>
      </c>
      <c r="Q33" s="30" t="str">
        <f t="shared" si="8"/>
        <v>0:00</v>
      </c>
      <c r="R33" s="29">
        <f t="shared" si="9"/>
        <v>0</v>
      </c>
      <c r="S33" s="108">
        <f t="shared" si="11"/>
        <v>0</v>
      </c>
      <c r="T33" s="106" t="str">
        <f t="shared" si="4"/>
        <v/>
      </c>
      <c r="U33" s="106" t="str">
        <f t="shared" ca="1" si="2"/>
        <v/>
      </c>
      <c r="V33" s="31" t="s">
        <v>9</v>
      </c>
      <c r="W33" s="32" t="str">
        <f t="shared" si="5"/>
        <v>0:00</v>
      </c>
      <c r="X33" s="13"/>
      <c r="Y33" s="13"/>
    </row>
    <row r="34" spans="1:25" x14ac:dyDescent="0.15">
      <c r="A34" s="139"/>
      <c r="B34" s="25">
        <f t="shared" si="6"/>
        <v>45103</v>
      </c>
      <c r="C34" s="26" t="str">
        <f t="shared" si="7"/>
        <v>月</v>
      </c>
      <c r="D34" s="26"/>
      <c r="E34" s="26"/>
      <c r="F34" s="26"/>
      <c r="G34" s="26"/>
      <c r="H34" s="26"/>
      <c r="I34" s="26"/>
      <c r="J34" s="27"/>
      <c r="K34" s="28"/>
      <c r="L34" s="28"/>
      <c r="M34" s="28"/>
      <c r="N34" s="28"/>
      <c r="O34" s="27" t="str">
        <f t="shared" si="3"/>
        <v/>
      </c>
      <c r="P34" s="108">
        <f t="shared" si="10"/>
        <v>0</v>
      </c>
      <c r="Q34" s="30" t="str">
        <f t="shared" si="8"/>
        <v>0:00</v>
      </c>
      <c r="R34" s="29">
        <f t="shared" si="9"/>
        <v>0</v>
      </c>
      <c r="S34" s="108">
        <f t="shared" si="11"/>
        <v>0</v>
      </c>
      <c r="T34" s="106" t="str">
        <f t="shared" si="4"/>
        <v/>
      </c>
      <c r="U34" s="106" t="str">
        <f t="shared" ca="1" si="2"/>
        <v/>
      </c>
      <c r="V34" s="31" t="s">
        <v>9</v>
      </c>
      <c r="W34" s="32" t="str">
        <f t="shared" si="5"/>
        <v>0:00</v>
      </c>
      <c r="X34" s="13"/>
      <c r="Y34" s="13"/>
    </row>
    <row r="35" spans="1:25" x14ac:dyDescent="0.15">
      <c r="A35" s="139"/>
      <c r="B35" s="25">
        <f t="shared" si="6"/>
        <v>45104</v>
      </c>
      <c r="C35" s="26" t="str">
        <f t="shared" si="7"/>
        <v>火</v>
      </c>
      <c r="D35" s="26"/>
      <c r="E35" s="26"/>
      <c r="F35" s="26"/>
      <c r="G35" s="26"/>
      <c r="H35" s="26"/>
      <c r="I35" s="26"/>
      <c r="J35" s="27"/>
      <c r="K35" s="28"/>
      <c r="L35" s="28"/>
      <c r="M35" s="28"/>
      <c r="N35" s="28"/>
      <c r="O35" s="27" t="str">
        <f t="shared" si="3"/>
        <v/>
      </c>
      <c r="P35" s="108">
        <f t="shared" si="10"/>
        <v>0</v>
      </c>
      <c r="Q35" s="30" t="str">
        <f t="shared" si="8"/>
        <v>0:00</v>
      </c>
      <c r="R35" s="29">
        <f t="shared" si="9"/>
        <v>0</v>
      </c>
      <c r="S35" s="108">
        <f t="shared" si="11"/>
        <v>0</v>
      </c>
      <c r="T35" s="106" t="str">
        <f t="shared" si="4"/>
        <v/>
      </c>
      <c r="U35" s="106" t="str">
        <f t="shared" ca="1" si="2"/>
        <v/>
      </c>
      <c r="V35" s="31" t="s">
        <v>9</v>
      </c>
      <c r="W35" s="32" t="str">
        <f t="shared" si="5"/>
        <v>0:00</v>
      </c>
      <c r="X35" s="13"/>
      <c r="Y35" s="13"/>
    </row>
    <row r="36" spans="1:25" x14ac:dyDescent="0.15">
      <c r="A36" s="139"/>
      <c r="B36" s="25">
        <f t="shared" si="6"/>
        <v>45105</v>
      </c>
      <c r="C36" s="26" t="str">
        <f t="shared" si="7"/>
        <v>水</v>
      </c>
      <c r="D36" s="26"/>
      <c r="E36" s="26"/>
      <c r="F36" s="26"/>
      <c r="G36" s="26"/>
      <c r="H36" s="26"/>
      <c r="I36" s="26"/>
      <c r="J36" s="27"/>
      <c r="K36" s="28"/>
      <c r="L36" s="28"/>
      <c r="M36" s="28"/>
      <c r="N36" s="28"/>
      <c r="O36" s="27" t="str">
        <f t="shared" si="3"/>
        <v/>
      </c>
      <c r="P36" s="108">
        <f t="shared" si="10"/>
        <v>0</v>
      </c>
      <c r="Q36" s="30" t="str">
        <f t="shared" si="8"/>
        <v>0:00</v>
      </c>
      <c r="R36" s="29">
        <f t="shared" si="9"/>
        <v>0</v>
      </c>
      <c r="S36" s="108">
        <f t="shared" si="11"/>
        <v>0</v>
      </c>
      <c r="T36" s="106" t="str">
        <f t="shared" si="4"/>
        <v/>
      </c>
      <c r="U36" s="106" t="str">
        <f t="shared" ca="1" si="2"/>
        <v/>
      </c>
      <c r="V36" s="31" t="s">
        <v>9</v>
      </c>
      <c r="W36" s="32" t="str">
        <f t="shared" si="5"/>
        <v>0:00</v>
      </c>
      <c r="X36" s="13"/>
      <c r="Y36" s="13"/>
    </row>
    <row r="37" spans="1:25" x14ac:dyDescent="0.15">
      <c r="A37" s="139"/>
      <c r="B37" s="25">
        <f t="shared" si="6"/>
        <v>45106</v>
      </c>
      <c r="C37" s="26" t="str">
        <f t="shared" si="7"/>
        <v>木</v>
      </c>
      <c r="D37" s="26"/>
      <c r="E37" s="26"/>
      <c r="F37" s="26"/>
      <c r="G37" s="26"/>
      <c r="H37" s="26"/>
      <c r="I37" s="26"/>
      <c r="J37" s="27"/>
      <c r="K37" s="28"/>
      <c r="L37" s="28"/>
      <c r="M37" s="28"/>
      <c r="N37" s="28"/>
      <c r="O37" s="27" t="str">
        <f t="shared" si="3"/>
        <v/>
      </c>
      <c r="P37" s="108">
        <f t="shared" si="10"/>
        <v>0</v>
      </c>
      <c r="Q37" s="30" t="str">
        <f t="shared" si="8"/>
        <v>0:00</v>
      </c>
      <c r="R37" s="29">
        <f t="shared" si="9"/>
        <v>0</v>
      </c>
      <c r="S37" s="108">
        <f t="shared" si="11"/>
        <v>0</v>
      </c>
      <c r="T37" s="106" t="str">
        <f t="shared" si="4"/>
        <v/>
      </c>
      <c r="U37" s="106" t="str">
        <f t="shared" ca="1" si="2"/>
        <v/>
      </c>
      <c r="V37" s="31" t="s">
        <v>9</v>
      </c>
      <c r="W37" s="32" t="str">
        <f t="shared" si="5"/>
        <v>0:00</v>
      </c>
      <c r="X37" s="13"/>
      <c r="Y37" s="13"/>
    </row>
    <row r="38" spans="1:25" x14ac:dyDescent="0.15">
      <c r="A38" s="139"/>
      <c r="B38" s="25">
        <f t="shared" si="6"/>
        <v>45107</v>
      </c>
      <c r="C38" s="26" t="str">
        <f t="shared" si="7"/>
        <v>金</v>
      </c>
      <c r="D38" s="26"/>
      <c r="E38" s="26"/>
      <c r="F38" s="26"/>
      <c r="G38" s="26"/>
      <c r="H38" s="26"/>
      <c r="I38" s="26"/>
      <c r="J38" s="27"/>
      <c r="K38" s="28"/>
      <c r="L38" s="28"/>
      <c r="M38" s="28"/>
      <c r="N38" s="28"/>
      <c r="O38" s="27" t="str">
        <f t="shared" si="3"/>
        <v/>
      </c>
      <c r="P38" s="108">
        <f t="shared" si="10"/>
        <v>0</v>
      </c>
      <c r="Q38" s="30" t="str">
        <f t="shared" si="8"/>
        <v>0:00</v>
      </c>
      <c r="R38" s="29">
        <f t="shared" si="9"/>
        <v>0</v>
      </c>
      <c r="S38" s="108">
        <f t="shared" si="11"/>
        <v>0</v>
      </c>
      <c r="T38" s="106" t="str">
        <f t="shared" si="4"/>
        <v/>
      </c>
      <c r="U38" s="106">
        <f t="shared" ca="1" si="2"/>
        <v>0</v>
      </c>
      <c r="V38" s="31" t="s">
        <v>9</v>
      </c>
      <c r="W38" s="32" t="str">
        <f t="shared" si="5"/>
        <v>0:00</v>
      </c>
      <c r="X38" s="13"/>
      <c r="Y38" s="13"/>
    </row>
    <row r="39" spans="1:25" ht="14.25" thickBot="1" x14ac:dyDescent="0.2">
      <c r="A39" s="139"/>
      <c r="B39" s="105">
        <f>B38+1</f>
        <v>45108</v>
      </c>
      <c r="C39" s="96" t="str">
        <f t="shared" si="7"/>
        <v>土</v>
      </c>
      <c r="D39" s="96"/>
      <c r="E39" s="96"/>
      <c r="F39" s="96"/>
      <c r="G39" s="96"/>
      <c r="H39" s="96"/>
      <c r="I39" s="96"/>
      <c r="J39" s="97"/>
      <c r="K39" s="28"/>
      <c r="L39" s="28"/>
      <c r="M39" s="28"/>
      <c r="N39" s="98"/>
      <c r="O39" s="97" t="str">
        <f t="shared" si="3"/>
        <v/>
      </c>
      <c r="P39" s="108">
        <f t="shared" si="10"/>
        <v>0</v>
      </c>
      <c r="Q39" s="100" t="str">
        <f t="shared" si="8"/>
        <v>0:00</v>
      </c>
      <c r="R39" s="99">
        <f t="shared" si="9"/>
        <v>0</v>
      </c>
      <c r="S39" s="108">
        <f t="shared" si="11"/>
        <v>0</v>
      </c>
      <c r="T39" s="106" t="str">
        <f t="shared" si="4"/>
        <v/>
      </c>
      <c r="U39" s="106" t="str">
        <f ca="1">IF(B39&gt;$O$2,"",IF(C39="土",MAX(VALUE(SUM(OFFSET(T39,,,-7,1))-$U$8),VALUE(0)),IF(AND(B39=$O$2,TEXT(B39,"aaa")="金"),MAX(VALUE(SUM(OFFSET(T39,,,-6,1))-$U$8),VALUE(0)),"")))</f>
        <v/>
      </c>
      <c r="V39" s="33" t="s">
        <v>9</v>
      </c>
      <c r="W39" s="32" t="str">
        <f t="shared" si="5"/>
        <v>0:00</v>
      </c>
      <c r="X39" s="13"/>
      <c r="Y39" s="13"/>
    </row>
    <row r="40" spans="1:25" ht="14.25" thickTop="1" x14ac:dyDescent="0.15">
      <c r="A40" s="9"/>
      <c r="B40" s="144" t="s">
        <v>14</v>
      </c>
      <c r="C40" s="145"/>
      <c r="D40" s="34">
        <f>SUM(D9:D39)</f>
        <v>0</v>
      </c>
      <c r="E40" s="34">
        <f>COUNT(E9:E39)</f>
        <v>0</v>
      </c>
      <c r="F40" s="34">
        <f>COUNT(F9:F39)</f>
        <v>0</v>
      </c>
      <c r="G40" s="34">
        <f>COUNT(G9:G39)</f>
        <v>0</v>
      </c>
      <c r="H40" s="34"/>
      <c r="I40" s="34"/>
      <c r="J40" s="12">
        <f>SUM(J9:J39)</f>
        <v>0</v>
      </c>
      <c r="K40" s="34">
        <f>COUNT(K9:K39)</f>
        <v>0</v>
      </c>
      <c r="L40" s="1"/>
      <c r="M40" s="12">
        <f t="shared" ref="M40:R40" si="12">SUM(M9:M39)</f>
        <v>0</v>
      </c>
      <c r="N40" s="11">
        <f t="shared" si="12"/>
        <v>0</v>
      </c>
      <c r="O40" s="12">
        <f>SUM(O9:O39)</f>
        <v>0</v>
      </c>
      <c r="P40" s="12">
        <f t="shared" si="12"/>
        <v>0</v>
      </c>
      <c r="Q40" s="12">
        <f t="shared" si="12"/>
        <v>0</v>
      </c>
      <c r="R40" s="12">
        <f t="shared" si="12"/>
        <v>0</v>
      </c>
      <c r="S40" s="109">
        <f>SUM(S9:S39)</f>
        <v>0</v>
      </c>
      <c r="T40" s="103">
        <f ca="1">IF(MATCH(10^10,U9:U39)&lt;&gt;31,SUM(OFFSET(T39,,,MATCH(10^10,U9:U39)-31,1)), 0)</f>
        <v>0</v>
      </c>
      <c r="U40" s="12">
        <f ca="1">SUM(U9:U39)</f>
        <v>0</v>
      </c>
      <c r="V40" s="115">
        <f ca="1">MAX(Q40+U40-$V$8, VALUE(0))</f>
        <v>0</v>
      </c>
      <c r="W40" s="35">
        <f>SUM(W9:W39)</f>
        <v>0</v>
      </c>
      <c r="X40" s="14">
        <f>SUM(X9:X39)</f>
        <v>0</v>
      </c>
      <c r="Y40" s="14">
        <f>SUM(Y9:Y39)</f>
        <v>0</v>
      </c>
    </row>
    <row r="41" spans="1:25" x14ac:dyDescent="0.15">
      <c r="B41" s="36"/>
      <c r="C41" s="36"/>
      <c r="E41" s="2" t="s">
        <v>16</v>
      </c>
      <c r="F41" s="16">
        <v>31</v>
      </c>
      <c r="G41" s="37">
        <v>7</v>
      </c>
      <c r="J41" s="4" t="s">
        <v>17</v>
      </c>
      <c r="K41" s="37">
        <f>ROUNDDOWN(F41*40/G41,0)</f>
        <v>177</v>
      </c>
      <c r="L41" s="2"/>
      <c r="M41" s="3"/>
      <c r="N41" s="3"/>
      <c r="O41" s="4"/>
      <c r="P41" s="4"/>
      <c r="Q41" s="4"/>
      <c r="R41" s="4"/>
      <c r="S41" s="4"/>
      <c r="T41" s="5" t="s">
        <v>64</v>
      </c>
      <c r="U41" s="116" t="s">
        <v>70</v>
      </c>
      <c r="V41" s="6" t="s">
        <v>70</v>
      </c>
      <c r="W41" s="4"/>
      <c r="X41" s="4"/>
      <c r="Y41" s="4"/>
    </row>
    <row r="42" spans="1:25" ht="14.25" thickBot="1" x14ac:dyDescent="0.2">
      <c r="J42" s="4"/>
      <c r="L42" s="2"/>
      <c r="M42" s="3"/>
      <c r="N42" s="3"/>
      <c r="O42" s="4"/>
      <c r="P42" s="4"/>
      <c r="Q42" s="4"/>
      <c r="R42" s="4"/>
      <c r="S42" s="4"/>
      <c r="T42" s="5"/>
      <c r="U42" s="4"/>
      <c r="V42" s="6"/>
      <c r="W42" s="4"/>
      <c r="X42" s="4"/>
      <c r="Y42" s="4"/>
    </row>
    <row r="43" spans="1:25" x14ac:dyDescent="0.15">
      <c r="B43" s="146" t="s">
        <v>18</v>
      </c>
      <c r="C43" s="146"/>
      <c r="D43" s="38" t="s">
        <v>19</v>
      </c>
      <c r="E43" s="38"/>
      <c r="F43" s="38"/>
      <c r="G43" s="38"/>
      <c r="H43" s="38"/>
      <c r="I43" s="38"/>
      <c r="J43" s="39"/>
      <c r="K43" s="38"/>
      <c r="L43" s="38"/>
      <c r="M43" s="38"/>
      <c r="N43" s="38"/>
      <c r="O43" s="39"/>
      <c r="P43" s="39"/>
      <c r="Q43" s="39"/>
      <c r="R43" s="40">
        <f>K40</f>
        <v>0</v>
      </c>
      <c r="S43" s="41">
        <f>K40</f>
        <v>0</v>
      </c>
    </row>
    <row r="44" spans="1:25" x14ac:dyDescent="0.15">
      <c r="B44" s="146"/>
      <c r="C44" s="146"/>
      <c r="D44" s="42" t="s">
        <v>20</v>
      </c>
      <c r="E44" s="43"/>
      <c r="F44" s="43"/>
      <c r="G44" s="43"/>
      <c r="H44" s="43"/>
      <c r="I44" s="43"/>
      <c r="J44" s="10"/>
      <c r="K44" s="43"/>
      <c r="L44" s="43"/>
      <c r="M44" s="43"/>
      <c r="N44" s="43"/>
      <c r="O44" s="10"/>
      <c r="P44" s="10"/>
      <c r="Q44" s="10"/>
      <c r="R44" s="44">
        <f>D40</f>
        <v>0</v>
      </c>
      <c r="S44" s="45">
        <f>D40</f>
        <v>0</v>
      </c>
      <c r="T44" s="5"/>
      <c r="U44" s="4"/>
      <c r="V44" s="6"/>
      <c r="W44" s="4"/>
      <c r="X44" s="4"/>
      <c r="Y44" s="4"/>
    </row>
    <row r="45" spans="1:25" x14ac:dyDescent="0.15">
      <c r="B45" s="146"/>
      <c r="C45" s="146"/>
      <c r="D45" s="42" t="s">
        <v>21</v>
      </c>
      <c r="E45" s="43"/>
      <c r="F45" s="43"/>
      <c r="G45" s="43"/>
      <c r="H45" s="43"/>
      <c r="I45" s="43"/>
      <c r="J45" s="10"/>
      <c r="K45" s="43"/>
      <c r="L45" s="43"/>
      <c r="M45" s="43"/>
      <c r="N45" s="43"/>
      <c r="O45" s="10"/>
      <c r="P45" s="10"/>
      <c r="Q45" s="10"/>
      <c r="R45" s="44">
        <f>E40</f>
        <v>0</v>
      </c>
      <c r="S45" s="45">
        <f>E40</f>
        <v>0</v>
      </c>
    </row>
    <row r="46" spans="1:25" x14ac:dyDescent="0.15">
      <c r="B46" s="146"/>
      <c r="C46" s="146"/>
      <c r="D46" s="42" t="s">
        <v>22</v>
      </c>
      <c r="E46" s="43"/>
      <c r="F46" s="43"/>
      <c r="G46" s="43"/>
      <c r="H46" s="43"/>
      <c r="I46" s="43"/>
      <c r="J46" s="10"/>
      <c r="K46" s="43"/>
      <c r="L46" s="43"/>
      <c r="M46" s="43"/>
      <c r="N46" s="43"/>
      <c r="O46" s="10"/>
      <c r="P46" s="10"/>
      <c r="Q46" s="10"/>
      <c r="R46" s="44">
        <f>F40</f>
        <v>0</v>
      </c>
      <c r="S46" s="45">
        <f>F40</f>
        <v>0</v>
      </c>
    </row>
    <row r="47" spans="1:25" x14ac:dyDescent="0.15">
      <c r="B47" s="146"/>
      <c r="C47" s="146"/>
      <c r="D47" s="46" t="s">
        <v>23</v>
      </c>
      <c r="E47" s="46"/>
      <c r="F47" s="46"/>
      <c r="G47" s="43"/>
      <c r="H47" s="43"/>
      <c r="I47" s="43"/>
      <c r="J47" s="10"/>
      <c r="K47" s="43"/>
      <c r="L47" s="43"/>
      <c r="M47" s="43"/>
      <c r="N47" s="43"/>
      <c r="O47" s="10"/>
      <c r="P47" s="10"/>
      <c r="Q47" s="10"/>
      <c r="R47" s="47">
        <f ca="1">R40+U40</f>
        <v>0</v>
      </c>
      <c r="S47" s="48">
        <f>(O40-K41/24)</f>
        <v>-7.375</v>
      </c>
    </row>
    <row r="48" spans="1:25" x14ac:dyDescent="0.15">
      <c r="B48" s="146"/>
      <c r="C48" s="146"/>
      <c r="D48" t="s">
        <v>24</v>
      </c>
      <c r="G48" s="43"/>
      <c r="H48" s="43"/>
      <c r="I48" s="43"/>
      <c r="J48" s="10"/>
      <c r="K48" s="43"/>
      <c r="L48" s="43"/>
      <c r="M48" s="43"/>
      <c r="N48" s="43"/>
      <c r="O48" s="10"/>
      <c r="P48" s="10"/>
      <c r="Q48" s="10"/>
      <c r="R48" s="49">
        <v>0</v>
      </c>
      <c r="S48" s="50">
        <v>0</v>
      </c>
    </row>
    <row r="49" spans="2:19" x14ac:dyDescent="0.15">
      <c r="B49" s="146"/>
      <c r="C49" s="146"/>
      <c r="D49" s="51" t="s">
        <v>25</v>
      </c>
      <c r="E49" s="51"/>
      <c r="F49" s="51"/>
      <c r="G49" s="43"/>
      <c r="H49" s="43"/>
      <c r="I49" s="43"/>
      <c r="J49" s="10"/>
      <c r="K49" s="43"/>
      <c r="L49" s="43"/>
      <c r="M49" s="43"/>
      <c r="N49" s="43"/>
      <c r="O49" s="10"/>
      <c r="P49" s="10"/>
      <c r="Q49" s="10"/>
      <c r="R49" s="52">
        <f ca="1">IF(R47-R48&lt;=0,0,R47-R48)</f>
        <v>0</v>
      </c>
      <c r="S49" s="53">
        <f>IF(S47-S48&lt;=0,0,S47-S48)</f>
        <v>0</v>
      </c>
    </row>
    <row r="50" spans="2:19" x14ac:dyDescent="0.15">
      <c r="B50" s="146"/>
      <c r="C50" s="146"/>
      <c r="D50" s="54" t="s">
        <v>26</v>
      </c>
      <c r="E50" s="54"/>
      <c r="F50" s="54"/>
      <c r="G50" s="43"/>
      <c r="H50" s="43"/>
      <c r="I50" s="43"/>
      <c r="J50" s="10"/>
      <c r="K50" s="43"/>
      <c r="L50" s="43"/>
      <c r="M50" s="43"/>
      <c r="N50" s="42"/>
      <c r="O50" s="10"/>
      <c r="P50" s="10"/>
      <c r="Q50" s="10"/>
      <c r="R50" s="55">
        <f>R76</f>
        <v>1563</v>
      </c>
      <c r="S50" s="56">
        <f>S76</f>
        <v>1563</v>
      </c>
    </row>
    <row r="51" spans="2:19" x14ac:dyDescent="0.15">
      <c r="B51" s="146"/>
      <c r="C51" s="146"/>
      <c r="D51" s="57" t="s">
        <v>27</v>
      </c>
      <c r="E51" s="57"/>
      <c r="F51" s="57"/>
      <c r="G51" s="43"/>
      <c r="H51" s="43"/>
      <c r="I51" s="43"/>
      <c r="J51" s="10"/>
      <c r="K51" s="43"/>
      <c r="L51" s="43"/>
      <c r="M51" s="43"/>
      <c r="N51" s="42"/>
      <c r="O51" s="10"/>
      <c r="P51" s="10"/>
      <c r="Q51" s="10"/>
      <c r="R51" s="58">
        <f ca="1">ROUNDUP(R49*R50*24,0)</f>
        <v>0</v>
      </c>
      <c r="S51" s="59">
        <f>ROUNDUP(S49*S50*24,0)</f>
        <v>0</v>
      </c>
    </row>
    <row r="52" spans="2:19" x14ac:dyDescent="0.15">
      <c r="B52" s="146"/>
      <c r="C52" s="146"/>
      <c r="D52" s="60" t="s">
        <v>28</v>
      </c>
      <c r="E52" s="60"/>
      <c r="F52" s="60"/>
      <c r="G52" s="43"/>
      <c r="H52" s="43"/>
      <c r="I52" s="43"/>
      <c r="J52" s="10"/>
      <c r="K52" s="43"/>
      <c r="L52" s="43"/>
      <c r="M52" s="43"/>
      <c r="N52" s="43"/>
      <c r="O52" s="10"/>
      <c r="P52" s="10"/>
      <c r="Q52" s="10"/>
      <c r="R52" s="61">
        <f>W40</f>
        <v>0</v>
      </c>
      <c r="S52" s="62">
        <f>W40</f>
        <v>0</v>
      </c>
    </row>
    <row r="53" spans="2:19" x14ac:dyDescent="0.15">
      <c r="B53" s="146"/>
      <c r="C53" s="146"/>
      <c r="D53" s="60" t="s">
        <v>29</v>
      </c>
      <c r="E53" s="60"/>
      <c r="F53" s="60"/>
      <c r="G53" s="43"/>
      <c r="H53" s="43"/>
      <c r="I53" s="43"/>
      <c r="J53" s="10"/>
      <c r="K53" s="43"/>
      <c r="L53" s="43"/>
      <c r="M53" s="43"/>
      <c r="N53" s="43"/>
      <c r="O53" s="10"/>
      <c r="P53" s="10"/>
      <c r="Q53" s="10"/>
      <c r="R53" s="63">
        <f>ROUNDUP((R52*24)*R77,0)</f>
        <v>0</v>
      </c>
      <c r="S53" s="64">
        <f>ROUNDUP((S52*24)*S77,0)</f>
        <v>0</v>
      </c>
    </row>
    <row r="54" spans="2:19" x14ac:dyDescent="0.15">
      <c r="B54" s="146"/>
      <c r="C54" s="146"/>
      <c r="D54" s="60" t="s">
        <v>30</v>
      </c>
      <c r="E54" s="60"/>
      <c r="F54" s="60"/>
      <c r="G54" s="43"/>
      <c r="H54" s="43"/>
      <c r="I54" s="43"/>
      <c r="J54" s="10"/>
      <c r="K54" s="43"/>
      <c r="L54" s="43"/>
      <c r="M54" s="43"/>
      <c r="N54" s="43"/>
      <c r="O54" s="10"/>
      <c r="P54" s="10"/>
      <c r="Q54" s="10"/>
      <c r="R54" s="65"/>
      <c r="S54" s="66"/>
    </row>
    <row r="55" spans="2:19" ht="14.25" thickBot="1" x14ac:dyDescent="0.2">
      <c r="B55" s="146"/>
      <c r="C55" s="146"/>
      <c r="D55" s="60" t="s">
        <v>31</v>
      </c>
      <c r="E55" s="60"/>
      <c r="F55" s="60"/>
      <c r="G55" s="43"/>
      <c r="H55" s="43"/>
      <c r="I55" s="43"/>
      <c r="J55" s="10"/>
      <c r="K55" s="43"/>
      <c r="L55" s="43"/>
      <c r="M55" s="43"/>
      <c r="N55" s="43"/>
      <c r="O55" s="10"/>
      <c r="P55" s="10"/>
      <c r="Q55" s="10"/>
      <c r="R55" s="63">
        <f>(R54*24)*R78</f>
        <v>0</v>
      </c>
      <c r="S55" s="64">
        <f>(S54*24)*S78</f>
        <v>0</v>
      </c>
    </row>
    <row r="56" spans="2:19" ht="14.25" thickBot="1" x14ac:dyDescent="0.2">
      <c r="B56" s="146"/>
      <c r="C56" s="146"/>
      <c r="D56" s="60" t="s">
        <v>32</v>
      </c>
      <c r="E56" s="60"/>
      <c r="F56" s="60"/>
      <c r="G56" s="43"/>
      <c r="H56" s="43"/>
      <c r="I56" s="43"/>
      <c r="J56" s="10"/>
      <c r="K56" s="43"/>
      <c r="L56" s="43"/>
      <c r="M56" s="43"/>
      <c r="N56" s="43"/>
      <c r="O56" s="10"/>
      <c r="P56" s="10"/>
      <c r="Q56" s="10"/>
      <c r="R56" s="67"/>
      <c r="S56" s="68"/>
    </row>
    <row r="57" spans="2:19" x14ac:dyDescent="0.15">
      <c r="B57" s="146"/>
      <c r="C57" s="146"/>
      <c r="D57" s="60" t="s">
        <v>33</v>
      </c>
      <c r="E57" s="60"/>
      <c r="F57" s="60"/>
      <c r="G57" s="43"/>
      <c r="H57" s="43"/>
      <c r="I57" s="43"/>
      <c r="J57" s="10"/>
      <c r="K57" s="43"/>
      <c r="L57" s="43"/>
      <c r="M57" s="43"/>
      <c r="N57" s="43"/>
      <c r="O57" s="10"/>
      <c r="P57" s="10"/>
      <c r="Q57" s="10"/>
      <c r="R57" s="63">
        <f>(R56*24)*R80</f>
        <v>0</v>
      </c>
      <c r="S57" s="64">
        <f>(S56*24)*S80</f>
        <v>0</v>
      </c>
    </row>
    <row r="58" spans="2:19" x14ac:dyDescent="0.15">
      <c r="B58" s="146"/>
      <c r="C58" s="146"/>
      <c r="D58" s="60" t="s">
        <v>34</v>
      </c>
      <c r="E58" s="60"/>
      <c r="F58" s="60"/>
      <c r="G58" s="43"/>
      <c r="H58" s="43"/>
      <c r="I58" s="43"/>
      <c r="J58" s="10"/>
      <c r="K58" s="43"/>
      <c r="L58" s="43"/>
      <c r="M58" s="43"/>
      <c r="N58" s="43"/>
      <c r="O58" s="10"/>
      <c r="P58" s="10"/>
      <c r="Q58" s="10"/>
      <c r="R58" s="10">
        <f>G40</f>
        <v>0</v>
      </c>
      <c r="S58" s="69">
        <f>G40</f>
        <v>0</v>
      </c>
    </row>
    <row r="59" spans="2:19" x14ac:dyDescent="0.15">
      <c r="B59" s="146"/>
      <c r="C59" s="146"/>
      <c r="D59" s="70" t="s">
        <v>35</v>
      </c>
      <c r="E59" s="70"/>
      <c r="F59" s="70"/>
      <c r="G59" s="43"/>
      <c r="H59" s="43"/>
      <c r="I59" s="43"/>
      <c r="J59" s="10"/>
      <c r="K59" s="43"/>
      <c r="L59" s="43"/>
      <c r="M59" s="43"/>
      <c r="N59" s="43"/>
      <c r="O59" s="10"/>
      <c r="P59" s="10"/>
      <c r="Q59" s="10"/>
      <c r="R59" s="71">
        <f>ROUNDDOWN(R58*R81,0)</f>
        <v>0</v>
      </c>
      <c r="S59" s="72">
        <f>ROUNDDOWN(S58*S81,0)</f>
        <v>0</v>
      </c>
    </row>
    <row r="60" spans="2:19" x14ac:dyDescent="0.15">
      <c r="B60" s="73"/>
      <c r="C60" s="74"/>
      <c r="G60" s="43"/>
      <c r="H60" s="43"/>
      <c r="I60" s="43"/>
      <c r="J60" s="10"/>
      <c r="K60" s="43"/>
      <c r="L60" s="43"/>
      <c r="M60" s="43"/>
      <c r="N60" s="43"/>
      <c r="O60" s="10"/>
      <c r="P60" s="10"/>
      <c r="Q60" s="10"/>
      <c r="R60" s="71"/>
      <c r="S60" s="72"/>
    </row>
    <row r="61" spans="2:19" x14ac:dyDescent="0.15">
      <c r="B61" s="146" t="s">
        <v>36</v>
      </c>
      <c r="C61" s="146"/>
      <c r="D61" t="s">
        <v>37</v>
      </c>
      <c r="G61" s="43"/>
      <c r="H61" s="43"/>
      <c r="I61" s="43"/>
      <c r="J61" s="10"/>
      <c r="K61" s="43"/>
      <c r="L61" s="43"/>
      <c r="M61" s="43"/>
      <c r="N61" s="43"/>
      <c r="O61" s="10"/>
      <c r="P61" s="10"/>
      <c r="Q61" s="10"/>
      <c r="R61" s="75">
        <v>200000</v>
      </c>
      <c r="S61" s="76">
        <v>200000</v>
      </c>
    </row>
    <row r="62" spans="2:19" x14ac:dyDescent="0.15">
      <c r="B62" s="146"/>
      <c r="C62" s="147"/>
      <c r="D62" s="77"/>
      <c r="E62" s="78"/>
      <c r="F62" s="78"/>
      <c r="G62" s="79"/>
      <c r="H62" s="79"/>
      <c r="I62" s="79"/>
      <c r="J62" s="80"/>
      <c r="K62" s="79"/>
      <c r="L62" s="79"/>
      <c r="M62" s="79"/>
      <c r="N62" s="79"/>
      <c r="O62" s="80"/>
      <c r="P62" s="80"/>
      <c r="Q62" s="80"/>
      <c r="R62" s="81">
        <v>0</v>
      </c>
      <c r="S62" s="82">
        <v>0</v>
      </c>
    </row>
    <row r="63" spans="2:19" x14ac:dyDescent="0.15">
      <c r="B63" s="146"/>
      <c r="C63" s="146"/>
      <c r="D63" s="70" t="s">
        <v>38</v>
      </c>
      <c r="E63" s="70"/>
      <c r="F63" s="70"/>
      <c r="G63" s="43"/>
      <c r="H63" s="43"/>
      <c r="I63" s="43"/>
      <c r="J63" s="10"/>
      <c r="K63" s="43"/>
      <c r="L63" s="43"/>
      <c r="M63" s="43"/>
      <c r="N63" s="43"/>
      <c r="O63" s="10"/>
      <c r="P63" s="10"/>
      <c r="Q63" s="10"/>
      <c r="R63" s="71">
        <f>SUM(R61:R62)</f>
        <v>200000</v>
      </c>
      <c r="S63" s="72">
        <f>SUM(S61:S62)</f>
        <v>200000</v>
      </c>
    </row>
    <row r="64" spans="2:19" x14ac:dyDescent="0.15">
      <c r="B64" s="146"/>
      <c r="C64" s="146"/>
      <c r="G64" s="43"/>
      <c r="H64" s="43"/>
      <c r="I64" s="43"/>
      <c r="J64" s="10"/>
      <c r="K64" s="43"/>
      <c r="L64" s="43"/>
      <c r="M64" s="43"/>
      <c r="N64" s="43"/>
      <c r="O64" s="10"/>
      <c r="P64" s="10"/>
      <c r="Q64" s="10"/>
      <c r="R64" s="10"/>
      <c r="S64" s="69"/>
    </row>
    <row r="65" spans="2:19" x14ac:dyDescent="0.15">
      <c r="B65" s="146"/>
      <c r="C65" s="146"/>
      <c r="D65" s="70" t="s">
        <v>39</v>
      </c>
      <c r="E65" s="70"/>
      <c r="F65" s="70"/>
      <c r="G65" s="43"/>
      <c r="H65" s="43"/>
      <c r="I65" s="43"/>
      <c r="J65" s="10"/>
      <c r="K65" s="43"/>
      <c r="L65" s="43"/>
      <c r="M65" s="43"/>
      <c r="N65" s="43"/>
      <c r="O65" s="10"/>
      <c r="P65" s="10"/>
      <c r="Q65" s="10"/>
      <c r="R65" s="75"/>
      <c r="S65" s="76"/>
    </row>
    <row r="66" spans="2:19" x14ac:dyDescent="0.15">
      <c r="B66" s="146"/>
      <c r="C66" s="146"/>
      <c r="D66" s="70" t="s">
        <v>40</v>
      </c>
      <c r="E66" s="70"/>
      <c r="F66" s="70"/>
      <c r="G66" s="43"/>
      <c r="H66" s="43"/>
      <c r="I66" s="43"/>
      <c r="J66" s="10"/>
      <c r="K66" s="43"/>
      <c r="L66" s="43"/>
      <c r="M66" s="43"/>
      <c r="N66" s="43"/>
      <c r="O66" s="10"/>
      <c r="P66" s="10"/>
      <c r="Q66" s="10"/>
      <c r="R66" s="71">
        <f ca="1">R51</f>
        <v>0</v>
      </c>
      <c r="S66" s="72">
        <f>IF(S51+S53+S55+S57-S65&gt;0, S51+S53+S55+S57-S65, 0)</f>
        <v>0</v>
      </c>
    </row>
    <row r="67" spans="2:19" x14ac:dyDescent="0.15">
      <c r="B67" s="146"/>
      <c r="C67" s="146"/>
      <c r="D67" s="70" t="s">
        <v>41</v>
      </c>
      <c r="E67" s="70"/>
      <c r="F67" s="70"/>
      <c r="G67" s="43"/>
      <c r="H67" s="43"/>
      <c r="I67" s="43"/>
      <c r="J67" s="10"/>
      <c r="K67" s="43"/>
      <c r="L67" s="43"/>
      <c r="M67" s="43"/>
      <c r="N67" s="43"/>
      <c r="O67" s="10"/>
      <c r="P67" s="10"/>
      <c r="Q67" s="10"/>
      <c r="R67" s="71">
        <f>R53</f>
        <v>0</v>
      </c>
      <c r="S67" s="83">
        <v>0</v>
      </c>
    </row>
    <row r="68" spans="2:19" x14ac:dyDescent="0.15">
      <c r="B68" s="146"/>
      <c r="C68" s="146"/>
      <c r="D68" s="70" t="s">
        <v>42</v>
      </c>
      <c r="E68" s="70"/>
      <c r="F68" s="70"/>
      <c r="G68" s="43"/>
      <c r="H68" s="43"/>
      <c r="I68" s="43"/>
      <c r="J68" s="10"/>
      <c r="K68" s="43"/>
      <c r="L68" s="43"/>
      <c r="M68" s="43"/>
      <c r="N68" s="43"/>
      <c r="O68" s="10"/>
      <c r="P68" s="10"/>
      <c r="Q68" s="10"/>
      <c r="R68" s="71">
        <f>R55</f>
        <v>0</v>
      </c>
      <c r="S68" s="83">
        <v>0</v>
      </c>
    </row>
    <row r="69" spans="2:19" x14ac:dyDescent="0.15">
      <c r="B69" s="146"/>
      <c r="C69" s="146"/>
      <c r="D69" s="70" t="s">
        <v>43</v>
      </c>
      <c r="E69" s="70"/>
      <c r="F69" s="70"/>
      <c r="G69" s="43"/>
      <c r="H69" s="43"/>
      <c r="I69" s="43"/>
      <c r="J69" s="10"/>
      <c r="K69" s="43"/>
      <c r="L69" s="43"/>
      <c r="M69" s="43"/>
      <c r="N69" s="43"/>
      <c r="O69" s="10"/>
      <c r="P69" s="10"/>
      <c r="Q69" s="10"/>
      <c r="R69" s="71">
        <f>R57</f>
        <v>0</v>
      </c>
      <c r="S69" s="83">
        <v>0</v>
      </c>
    </row>
    <row r="70" spans="2:19" x14ac:dyDescent="0.15">
      <c r="B70" s="146"/>
      <c r="C70" s="146"/>
      <c r="D70" s="84" t="s">
        <v>44</v>
      </c>
      <c r="E70" s="84"/>
      <c r="F70" s="84"/>
      <c r="G70" s="79"/>
      <c r="H70" s="79"/>
      <c r="I70" s="79"/>
      <c r="J70" s="80"/>
      <c r="K70" s="79"/>
      <c r="L70" s="79"/>
      <c r="M70" s="79"/>
      <c r="N70" s="79"/>
      <c r="O70" s="80"/>
      <c r="P70" s="80"/>
      <c r="Q70" s="80"/>
      <c r="R70" s="85">
        <f>-R59</f>
        <v>0</v>
      </c>
      <c r="S70" s="86">
        <f>-S59</f>
        <v>0</v>
      </c>
    </row>
    <row r="71" spans="2:19" x14ac:dyDescent="0.15">
      <c r="B71" s="146"/>
      <c r="C71" s="146"/>
      <c r="D71" s="87" t="s">
        <v>45</v>
      </c>
      <c r="E71" s="87"/>
      <c r="F71" s="87"/>
      <c r="G71" s="43"/>
      <c r="H71" s="43"/>
      <c r="I71" s="43"/>
      <c r="J71" s="10"/>
      <c r="K71" s="43"/>
      <c r="L71" s="43"/>
      <c r="M71" s="43"/>
      <c r="N71" s="43"/>
      <c r="O71" s="10"/>
      <c r="P71" s="10"/>
      <c r="Q71" s="10"/>
      <c r="R71" s="63">
        <f ca="1">R63+SUM(R65:R70)</f>
        <v>200000</v>
      </c>
      <c r="S71" s="64">
        <f>S63+SUM(S65:S70)</f>
        <v>200000</v>
      </c>
    </row>
    <row r="72" spans="2:19" x14ac:dyDescent="0.15">
      <c r="B72" s="73"/>
      <c r="C72" s="74"/>
      <c r="D72" s="79"/>
      <c r="E72" s="79"/>
      <c r="F72" s="79"/>
      <c r="G72" s="79"/>
      <c r="H72" s="79"/>
      <c r="I72" s="79"/>
      <c r="J72" s="80"/>
      <c r="K72" s="79"/>
      <c r="L72" s="79"/>
      <c r="M72" s="79"/>
      <c r="N72" s="79"/>
      <c r="O72" s="80"/>
      <c r="P72" s="80"/>
      <c r="Q72" s="80"/>
      <c r="R72" s="80"/>
      <c r="S72" s="88"/>
    </row>
    <row r="73" spans="2:19" x14ac:dyDescent="0.15">
      <c r="B73" s="73"/>
      <c r="C73" s="74"/>
      <c r="D73" s="79"/>
      <c r="E73" s="79"/>
      <c r="F73" s="79"/>
      <c r="G73" s="79"/>
      <c r="H73" s="79"/>
      <c r="I73" s="79"/>
      <c r="J73" s="80"/>
      <c r="K73" s="79"/>
      <c r="L73" s="79"/>
      <c r="M73" s="79"/>
      <c r="N73" s="79"/>
      <c r="O73" s="80"/>
      <c r="P73" s="80"/>
      <c r="Q73" s="80"/>
      <c r="R73" s="80"/>
      <c r="S73" s="88"/>
    </row>
    <row r="74" spans="2:19" x14ac:dyDescent="0.15">
      <c r="B74" s="146" t="s">
        <v>46</v>
      </c>
      <c r="C74" s="146"/>
      <c r="D74" s="89" t="s">
        <v>47</v>
      </c>
      <c r="E74" s="90"/>
      <c r="F74" s="90"/>
      <c r="G74" s="43"/>
      <c r="H74" s="43"/>
      <c r="I74" s="43"/>
      <c r="J74" s="10"/>
      <c r="K74" s="43"/>
      <c r="L74" s="43"/>
      <c r="M74" s="43"/>
      <c r="N74" s="91">
        <v>20</v>
      </c>
      <c r="O74" s="90" t="s">
        <v>48</v>
      </c>
      <c r="P74" s="10"/>
      <c r="Q74" s="10"/>
      <c r="R74" s="92">
        <v>160</v>
      </c>
      <c r="S74" s="93">
        <v>160</v>
      </c>
    </row>
    <row r="75" spans="2:19" x14ac:dyDescent="0.15">
      <c r="B75" s="146"/>
      <c r="C75" s="146"/>
      <c r="D75" t="s">
        <v>49</v>
      </c>
      <c r="G75" s="43"/>
      <c r="H75" s="43"/>
      <c r="I75" s="43"/>
      <c r="J75" s="10"/>
      <c r="K75" s="43"/>
      <c r="L75" s="43"/>
      <c r="M75" s="43"/>
      <c r="N75" s="43"/>
      <c r="O75" s="10"/>
      <c r="P75" s="10"/>
      <c r="Q75" s="10"/>
      <c r="R75" s="71">
        <f>ROUNDUP(R63/R74,0)</f>
        <v>1250</v>
      </c>
      <c r="S75" s="72">
        <f>ROUNDUP(S63/S74,0)</f>
        <v>1250</v>
      </c>
    </row>
    <row r="76" spans="2:19" x14ac:dyDescent="0.15">
      <c r="B76" s="146"/>
      <c r="C76" s="146"/>
      <c r="D76" s="94" t="s">
        <v>50</v>
      </c>
      <c r="E76" s="94"/>
      <c r="F76" s="94"/>
      <c r="G76" s="43"/>
      <c r="H76" s="43"/>
      <c r="I76" s="43"/>
      <c r="J76" s="10"/>
      <c r="K76" s="43"/>
      <c r="L76" s="43"/>
      <c r="M76" s="43"/>
      <c r="N76" s="43"/>
      <c r="O76" s="10"/>
      <c r="P76" s="10"/>
      <c r="Q76" s="10"/>
      <c r="R76" s="71">
        <f>ROUNDUP(R75*125%,0)</f>
        <v>1563</v>
      </c>
      <c r="S76" s="72">
        <f>ROUNDUP(S75*125%,0)</f>
        <v>1563</v>
      </c>
    </row>
    <row r="77" spans="2:19" x14ac:dyDescent="0.15">
      <c r="B77" s="146"/>
      <c r="C77" s="146"/>
      <c r="D77" s="70" t="s">
        <v>51</v>
      </c>
      <c r="E77" s="70"/>
      <c r="F77" s="70"/>
      <c r="G77" s="43"/>
      <c r="H77" s="43"/>
      <c r="I77" s="43"/>
      <c r="J77" s="10"/>
      <c r="K77" s="43"/>
      <c r="L77" s="43"/>
      <c r="M77" s="43"/>
      <c r="N77" s="43"/>
      <c r="O77" s="10"/>
      <c r="P77" s="10"/>
      <c r="Q77" s="10"/>
      <c r="R77" s="71">
        <f>ROUNDUP(R75*25%,0)</f>
        <v>313</v>
      </c>
      <c r="S77" s="72">
        <f>ROUNDUP(S75*25%,0)</f>
        <v>313</v>
      </c>
    </row>
    <row r="78" spans="2:19" x14ac:dyDescent="0.15">
      <c r="B78" s="146"/>
      <c r="C78" s="146"/>
      <c r="D78" s="70" t="s">
        <v>52</v>
      </c>
      <c r="E78" s="70"/>
      <c r="F78" s="70"/>
      <c r="G78" s="43"/>
      <c r="H78" s="43"/>
      <c r="I78" s="43"/>
      <c r="J78" s="10"/>
      <c r="K78" s="43"/>
      <c r="L78" s="43"/>
      <c r="M78" s="43"/>
      <c r="N78" s="43"/>
      <c r="O78" s="10"/>
      <c r="P78" s="10"/>
      <c r="Q78" s="10"/>
      <c r="R78" s="71">
        <f>ROUNDUP(R75*135%,0)</f>
        <v>1688</v>
      </c>
      <c r="S78" s="72">
        <f>ROUNDUP(S75*135%,0)</f>
        <v>1688</v>
      </c>
    </row>
    <row r="79" spans="2:19" x14ac:dyDescent="0.15">
      <c r="B79" s="146"/>
      <c r="C79" s="146"/>
      <c r="D79" s="70" t="s">
        <v>53</v>
      </c>
      <c r="E79" s="70"/>
      <c r="F79" s="70"/>
      <c r="G79" s="43"/>
      <c r="H79" s="43"/>
      <c r="I79" s="43"/>
      <c r="J79" s="10"/>
      <c r="K79" s="43"/>
      <c r="L79" s="43"/>
      <c r="M79" s="43"/>
      <c r="N79" s="43"/>
      <c r="O79" s="10"/>
      <c r="P79" s="10"/>
      <c r="Q79" s="10"/>
      <c r="R79" s="71">
        <f>ROUNDUP(R75*25%,0)</f>
        <v>313</v>
      </c>
      <c r="S79" s="72">
        <f>ROUNDUP(S75*25%,0)</f>
        <v>313</v>
      </c>
    </row>
    <row r="80" spans="2:19" x14ac:dyDescent="0.15">
      <c r="B80" s="146"/>
      <c r="C80" s="146"/>
      <c r="D80" s="70" t="s">
        <v>54</v>
      </c>
      <c r="E80" s="70"/>
      <c r="F80" s="70"/>
      <c r="G80" s="43"/>
      <c r="H80" s="43"/>
      <c r="I80" s="43"/>
      <c r="J80" s="10"/>
      <c r="K80" s="43"/>
      <c r="L80" s="43"/>
      <c r="M80" s="43"/>
      <c r="N80" s="43"/>
      <c r="O80" s="10"/>
      <c r="P80" s="10"/>
      <c r="Q80" s="10"/>
      <c r="R80" s="71">
        <f>ROUNDUP(R75,0)</f>
        <v>1250</v>
      </c>
      <c r="S80" s="72">
        <f>ROUNDUP(S75,0)</f>
        <v>1250</v>
      </c>
    </row>
    <row r="81" spans="2:19" x14ac:dyDescent="0.15">
      <c r="B81" s="146"/>
      <c r="C81" s="146"/>
      <c r="D81" s="84" t="s">
        <v>55</v>
      </c>
      <c r="E81" s="84"/>
      <c r="F81" s="84"/>
      <c r="G81" s="79"/>
      <c r="H81" s="79"/>
      <c r="I81" s="79"/>
      <c r="J81" s="80"/>
      <c r="K81" s="79"/>
      <c r="L81" s="79"/>
      <c r="M81" s="79"/>
      <c r="N81" s="79"/>
      <c r="O81" s="80"/>
      <c r="P81" s="80"/>
      <c r="Q81" s="80"/>
      <c r="R81" s="95">
        <f>ROUNDDOWN((R63+R65)/N74,0)</f>
        <v>10000</v>
      </c>
      <c r="S81" s="86">
        <f>ROUNDDOWN((S63+S65)/N74,0)</f>
        <v>10000</v>
      </c>
    </row>
    <row r="82" spans="2:19" x14ac:dyDescent="0.15">
      <c r="B82" s="74"/>
      <c r="C82" s="74"/>
      <c r="D82" s="43"/>
      <c r="E82" s="43"/>
      <c r="F82" s="43"/>
      <c r="G82" s="43"/>
      <c r="H82" s="43"/>
      <c r="I82" s="43"/>
      <c r="J82" s="10"/>
      <c r="K82" s="43"/>
      <c r="L82" s="43"/>
      <c r="M82" s="43"/>
      <c r="N82" s="43"/>
      <c r="O82" s="10"/>
      <c r="P82" s="10"/>
      <c r="Q82" s="10"/>
      <c r="R82" s="10"/>
    </row>
    <row r="83" spans="2:19" x14ac:dyDescent="0.15">
      <c r="B83" s="74"/>
      <c r="C83" s="74"/>
    </row>
    <row r="84" spans="2:19" x14ac:dyDescent="0.15">
      <c r="B84" s="74"/>
      <c r="C84" s="74"/>
    </row>
    <row r="85" spans="2:19" x14ac:dyDescent="0.15">
      <c r="B85" s="74"/>
      <c r="C85" s="74"/>
    </row>
    <row r="86" spans="2:19" x14ac:dyDescent="0.15">
      <c r="B86" s="74"/>
      <c r="C86" s="74"/>
    </row>
    <row r="87" spans="2:19" x14ac:dyDescent="0.15">
      <c r="B87" s="74"/>
      <c r="C87" s="74"/>
    </row>
    <row r="88" spans="2:19" x14ac:dyDescent="0.15">
      <c r="B88" s="74"/>
      <c r="C88" s="74"/>
    </row>
    <row r="89" spans="2:19" x14ac:dyDescent="0.15">
      <c r="B89" s="74"/>
      <c r="C89" s="74"/>
    </row>
  </sheetData>
  <mergeCells count="32">
    <mergeCell ref="B40:C40"/>
    <mergeCell ref="B43:C59"/>
    <mergeCell ref="B61:C71"/>
    <mergeCell ref="B74:C81"/>
    <mergeCell ref="U4:U7"/>
    <mergeCell ref="I4:I8"/>
    <mergeCell ref="J4:J8"/>
    <mergeCell ref="K4:K8"/>
    <mergeCell ref="L4:L8"/>
    <mergeCell ref="H4:H8"/>
    <mergeCell ref="X4:X8"/>
    <mergeCell ref="Y4:Y8"/>
    <mergeCell ref="A9:A39"/>
    <mergeCell ref="O4:O8"/>
    <mergeCell ref="Q4:Q8"/>
    <mergeCell ref="R4:R8"/>
    <mergeCell ref="S4:S8"/>
    <mergeCell ref="T4:T6"/>
    <mergeCell ref="A4:A8"/>
    <mergeCell ref="B4:B8"/>
    <mergeCell ref="V4:V7"/>
    <mergeCell ref="C4:C8"/>
    <mergeCell ref="E4:E8"/>
    <mergeCell ref="F4:F8"/>
    <mergeCell ref="G4:G8"/>
    <mergeCell ref="D4:D6"/>
    <mergeCell ref="M4:M8"/>
    <mergeCell ref="N4:N8"/>
    <mergeCell ref="K2:L2"/>
    <mergeCell ref="U2:W2"/>
    <mergeCell ref="W4:W7"/>
    <mergeCell ref="P4:P6"/>
  </mergeCells>
  <phoneticPr fontId="6"/>
  <conditionalFormatting sqref="C9:C39">
    <cfRule type="cellIs" dxfId="0" priority="1" stopIfTrue="1" operator="equal">
      <formula>"日"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ひながた（正社員）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2023-06-08T04:30:37Z</dcterms:created>
  <dcterms:modified xsi:type="dcterms:W3CDTF">2023-06-08T04:30:46Z</dcterms:modified>
</cp:coreProperties>
</file>