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13_ncr:1_{0246D416-E57A-415D-BDC5-A20756180B10}" xr6:coauthVersionLast="47" xr6:coauthVersionMax="47" xr10:uidLastSave="{00000000-0000-0000-0000-000000000000}"/>
  <bookViews>
    <workbookView xWindow="28965" yWindow="3060" windowWidth="27735" windowHeight="13740" activeTab="2" xr2:uid="{00000000-000D-0000-FFFF-FFFF00000000}"/>
  </bookViews>
  <sheets>
    <sheet name="時間集計（全員）" sheetId="3" r:id="rId1"/>
    <sheet name="0ひながた" sheetId="2" r:id="rId2"/>
    <sheet name="使い方" sheetId="5" r:id="rId3"/>
  </sheets>
  <definedNames>
    <definedName name="_xlnm._FilterDatabase" localSheetId="0" hidden="1">'時間集計（全員）'!$A$1:$L$12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2" l="1"/>
  <c r="Z8" i="2" s="1"/>
  <c r="AA7" i="2"/>
  <c r="W14" i="2"/>
  <c r="W15" i="2"/>
  <c r="W16" i="2"/>
  <c r="W17" i="2"/>
  <c r="W18" i="2"/>
  <c r="W19" i="2"/>
  <c r="W21" i="2"/>
  <c r="W22" i="2"/>
  <c r="W24" i="2"/>
  <c r="W25" i="2"/>
  <c r="W26" i="2"/>
  <c r="W28" i="2"/>
  <c r="W29" i="2"/>
  <c r="W30" i="2"/>
  <c r="W31" i="2"/>
  <c r="W32" i="2"/>
  <c r="W33" i="2"/>
  <c r="W34" i="2"/>
  <c r="W35" i="2"/>
  <c r="W36" i="2"/>
  <c r="W37" i="2"/>
  <c r="W7" i="2"/>
  <c r="W8" i="2"/>
  <c r="W9" i="2"/>
  <c r="W11" i="2"/>
  <c r="W12" i="2"/>
  <c r="V15" i="2"/>
  <c r="V16" i="2"/>
  <c r="V17" i="2"/>
  <c r="V18" i="2"/>
  <c r="V19" i="2"/>
  <c r="V20" i="2"/>
  <c r="V21" i="2"/>
  <c r="V22" i="2"/>
  <c r="V23" i="2"/>
  <c r="V24" i="2"/>
  <c r="V25" i="2"/>
  <c r="V26" i="2"/>
  <c r="V27" i="2"/>
  <c r="V28" i="2"/>
  <c r="V29" i="2"/>
  <c r="V30" i="2"/>
  <c r="V31" i="2"/>
  <c r="V32" i="2"/>
  <c r="V33" i="2"/>
  <c r="V34" i="2"/>
  <c r="V35" i="2"/>
  <c r="V36" i="2"/>
  <c r="V37" i="2"/>
  <c r="V7" i="2"/>
  <c r="V8" i="2"/>
  <c r="V9" i="2"/>
  <c r="V10" i="2"/>
  <c r="V11" i="2"/>
  <c r="V12" i="2"/>
  <c r="V13" i="2"/>
  <c r="V14" i="2"/>
  <c r="M7" i="2"/>
  <c r="M13" i="2"/>
  <c r="M14" i="2"/>
  <c r="M28" i="2"/>
  <c r="M34" i="2"/>
  <c r="M35" i="2"/>
  <c r="M36" i="2"/>
  <c r="M37" i="2"/>
  <c r="M20" i="2"/>
  <c r="M21" i="2"/>
  <c r="Z9" i="2" l="1"/>
  <c r="AA8" i="2"/>
  <c r="V39" i="2"/>
  <c r="K38"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L8" i="2"/>
  <c r="M8" i="2" s="1"/>
  <c r="L9" i="2"/>
  <c r="M9" i="2" s="1"/>
  <c r="L10" i="2"/>
  <c r="M10" i="2" s="1"/>
  <c r="L11" i="2"/>
  <c r="M11" i="2" s="1"/>
  <c r="L12" i="2"/>
  <c r="M12" i="2" s="1"/>
  <c r="L13" i="2"/>
  <c r="L14" i="2"/>
  <c r="L15" i="2"/>
  <c r="M15" i="2" s="1"/>
  <c r="L16" i="2"/>
  <c r="M16" i="2" s="1"/>
  <c r="L17" i="2"/>
  <c r="M17" i="2" s="1"/>
  <c r="L18" i="2"/>
  <c r="M18" i="2" s="1"/>
  <c r="L19" i="2"/>
  <c r="M19" i="2" s="1"/>
  <c r="L20" i="2"/>
  <c r="L21" i="2"/>
  <c r="L22" i="2"/>
  <c r="M22" i="2" s="1"/>
  <c r="L23" i="2"/>
  <c r="M23" i="2" s="1"/>
  <c r="L24" i="2"/>
  <c r="M24" i="2" s="1"/>
  <c r="L25" i="2"/>
  <c r="M25" i="2" s="1"/>
  <c r="L26" i="2"/>
  <c r="M26" i="2" s="1"/>
  <c r="L27" i="2"/>
  <c r="M27" i="2" s="1"/>
  <c r="L28" i="2"/>
  <c r="L29" i="2"/>
  <c r="M29" i="2" s="1"/>
  <c r="L30" i="2"/>
  <c r="M30" i="2" s="1"/>
  <c r="L31" i="2"/>
  <c r="M31" i="2" s="1"/>
  <c r="L32" i="2"/>
  <c r="M32" i="2" s="1"/>
  <c r="L33" i="2"/>
  <c r="M33" i="2" s="1"/>
  <c r="L34" i="2"/>
  <c r="L35" i="2"/>
  <c r="L36" i="2"/>
  <c r="L37" i="2"/>
  <c r="L7" i="2"/>
  <c r="U7" i="2"/>
  <c r="Z10" i="2" l="1"/>
  <c r="AA9" i="2"/>
  <c r="B3" i="2"/>
  <c r="M40" i="2"/>
  <c r="C2" i="3"/>
  <c r="C12" i="3"/>
  <c r="C11" i="3"/>
  <c r="C10" i="3"/>
  <c r="C9" i="3"/>
  <c r="C8" i="3"/>
  <c r="C7" i="3"/>
  <c r="C6" i="3"/>
  <c r="C5" i="3"/>
  <c r="C4" i="3"/>
  <c r="C3" i="3"/>
  <c r="G7" i="3"/>
  <c r="G6" i="3"/>
  <c r="K12" i="3"/>
  <c r="I5" i="3"/>
  <c r="K8" i="3"/>
  <c r="L5" i="3"/>
  <c r="K9" i="3"/>
  <c r="G8" i="3"/>
  <c r="L8" i="3"/>
  <c r="I8" i="3"/>
  <c r="L4" i="3"/>
  <c r="G5" i="3"/>
  <c r="G11" i="3"/>
  <c r="K10" i="3"/>
  <c r="I7" i="3"/>
  <c r="I10" i="3"/>
  <c r="I4" i="3"/>
  <c r="I3" i="3"/>
  <c r="L9" i="3"/>
  <c r="O2" i="3"/>
  <c r="G12" i="3"/>
  <c r="L7" i="3"/>
  <c r="K7" i="3"/>
  <c r="Z11" i="2" l="1"/>
  <c r="AA10" i="2"/>
  <c r="E38" i="2"/>
  <c r="M2" i="2"/>
  <c r="J38" i="2"/>
  <c r="H38" i="2"/>
  <c r="G38" i="2"/>
  <c r="F38" i="2"/>
  <c r="D38" i="2"/>
  <c r="P37" i="2"/>
  <c r="P36" i="2"/>
  <c r="N35" i="2"/>
  <c r="P35" i="2"/>
  <c r="Q31" i="2"/>
  <c r="P31" i="2"/>
  <c r="N30" i="2"/>
  <c r="P30" i="2"/>
  <c r="N28" i="2"/>
  <c r="P28" i="2"/>
  <c r="N27" i="2"/>
  <c r="P26" i="2"/>
  <c r="N26" i="2"/>
  <c r="P25" i="2"/>
  <c r="N23" i="2"/>
  <c r="Q22" i="2"/>
  <c r="N21" i="2"/>
  <c r="Q21" i="2"/>
  <c r="P18" i="2"/>
  <c r="P17" i="2"/>
  <c r="Q15" i="2"/>
  <c r="N14" i="2"/>
  <c r="Q14" i="2"/>
  <c r="Q11" i="2"/>
  <c r="N8" i="2"/>
  <c r="N7" i="2"/>
  <c r="B7" i="2"/>
  <c r="B1" i="2"/>
  <c r="I6" i="3"/>
  <c r="G10" i="3"/>
  <c r="L3" i="3"/>
  <c r="G2" i="3"/>
  <c r="L11" i="3"/>
  <c r="L6" i="3"/>
  <c r="J2" i="3"/>
  <c r="I2" i="3"/>
  <c r="H2" i="3"/>
  <c r="F2" i="3"/>
  <c r="K2" i="3"/>
  <c r="K11" i="3"/>
  <c r="G9" i="3"/>
  <c r="K3" i="3"/>
  <c r="G4" i="3"/>
  <c r="I9" i="3"/>
  <c r="I11" i="3"/>
  <c r="K5" i="3"/>
  <c r="G3" i="3"/>
  <c r="L10" i="3"/>
  <c r="L12" i="3"/>
  <c r="I12" i="3"/>
  <c r="X2" i="3"/>
  <c r="K4" i="3"/>
  <c r="K6" i="3"/>
  <c r="E2" i="3"/>
  <c r="AA11" i="2" l="1"/>
  <c r="Z12" i="2"/>
  <c r="B8" i="2"/>
  <c r="C7" i="2"/>
  <c r="S7" i="2" s="1"/>
  <c r="O7" i="2" s="1"/>
  <c r="N18" i="2"/>
  <c r="P21" i="2"/>
  <c r="N13" i="2"/>
  <c r="P16" i="2"/>
  <c r="Q19" i="2"/>
  <c r="P20" i="2"/>
  <c r="P32" i="2"/>
  <c r="P33" i="2"/>
  <c r="P34" i="2"/>
  <c r="P12" i="2"/>
  <c r="P13" i="2"/>
  <c r="N9" i="2"/>
  <c r="N17" i="2"/>
  <c r="Q18" i="2"/>
  <c r="Q23" i="2"/>
  <c r="Q27" i="2"/>
  <c r="N31" i="2"/>
  <c r="Q32" i="2"/>
  <c r="Q33" i="2"/>
  <c r="Q34" i="2"/>
  <c r="N19" i="2"/>
  <c r="N10" i="2"/>
  <c r="N11" i="2"/>
  <c r="P14" i="2"/>
  <c r="N25" i="2"/>
  <c r="Q26" i="2"/>
  <c r="Q35" i="2"/>
  <c r="N36" i="2"/>
  <c r="P24" i="2"/>
  <c r="Q36" i="2"/>
  <c r="N29" i="2"/>
  <c r="P29" i="2"/>
  <c r="N22" i="2"/>
  <c r="P22" i="2"/>
  <c r="N15" i="2"/>
  <c r="Q37" i="2"/>
  <c r="L38" i="2"/>
  <c r="B9" i="2"/>
  <c r="Q12" i="2"/>
  <c r="Q16" i="2"/>
  <c r="Q20" i="2"/>
  <c r="Q24" i="2"/>
  <c r="Q28" i="2"/>
  <c r="P7" i="2"/>
  <c r="U38" i="2"/>
  <c r="P8" i="2"/>
  <c r="P9" i="2"/>
  <c r="Q13" i="2"/>
  <c r="Q17" i="2"/>
  <c r="Q25" i="2"/>
  <c r="Q29" i="2"/>
  <c r="Q7" i="2"/>
  <c r="V38" i="2"/>
  <c r="Q8" i="2"/>
  <c r="Q9" i="2"/>
  <c r="Q10" i="2"/>
  <c r="P11" i="2"/>
  <c r="N12" i="2"/>
  <c r="P15" i="2"/>
  <c r="N16" i="2"/>
  <c r="P19" i="2"/>
  <c r="N20" i="2"/>
  <c r="P23" i="2"/>
  <c r="N24" i="2"/>
  <c r="P27" i="2"/>
  <c r="Q30" i="2"/>
  <c r="P10" i="2"/>
  <c r="N32" i="2"/>
  <c r="N33" i="2"/>
  <c r="N34" i="2"/>
  <c r="N37" i="2"/>
  <c r="V2" i="3"/>
  <c r="L2" i="3"/>
  <c r="Z13" i="2" l="1"/>
  <c r="AA12" i="2"/>
  <c r="C9" i="2"/>
  <c r="C8" i="2"/>
  <c r="S8" i="2" s="1"/>
  <c r="O8" i="2" s="1"/>
  <c r="M38" i="2"/>
  <c r="N38" i="2"/>
  <c r="Q38" i="2"/>
  <c r="B10" i="2"/>
  <c r="M2" i="3"/>
  <c r="Z14" i="2" l="1"/>
  <c r="AA13" i="2"/>
  <c r="R8" i="2"/>
  <c r="S9" i="2"/>
  <c r="C10" i="2"/>
  <c r="S10" i="2" s="1"/>
  <c r="O10" i="2" s="1"/>
  <c r="W10" i="2" s="1"/>
  <c r="R7" i="2"/>
  <c r="B11" i="2"/>
  <c r="Z15" i="2" l="1"/>
  <c r="AA14" i="2"/>
  <c r="O9" i="2"/>
  <c r="R9" i="2" s="1"/>
  <c r="R10" i="2"/>
  <c r="C11" i="2"/>
  <c r="B12" i="2"/>
  <c r="AA15" i="2" l="1"/>
  <c r="Z16" i="2"/>
  <c r="S11" i="2"/>
  <c r="O11" i="2" s="1"/>
  <c r="C12" i="2"/>
  <c r="B13" i="2"/>
  <c r="Z17" i="2" l="1"/>
  <c r="AA16" i="2"/>
  <c r="S12" i="2"/>
  <c r="C13" i="2"/>
  <c r="B14" i="2"/>
  <c r="R11" i="2"/>
  <c r="AA17" i="2" l="1"/>
  <c r="Z18" i="2"/>
  <c r="O12" i="2"/>
  <c r="R12" i="2" s="1"/>
  <c r="S13" i="2"/>
  <c r="C14" i="2"/>
  <c r="B15" i="2"/>
  <c r="Z19" i="2" l="1"/>
  <c r="AA18" i="2"/>
  <c r="O13" i="2"/>
  <c r="W13" i="2" s="1"/>
  <c r="S14" i="2"/>
  <c r="C15" i="2"/>
  <c r="S15" i="2" s="1"/>
  <c r="O15" i="2" s="1"/>
  <c r="B16" i="2"/>
  <c r="AA19" i="2" l="1"/>
  <c r="Z20" i="2"/>
  <c r="R13" i="2"/>
  <c r="O14" i="2"/>
  <c r="R14" i="2" s="1"/>
  <c r="C16" i="2"/>
  <c r="S16" i="2" s="1"/>
  <c r="O16" i="2" s="1"/>
  <c r="R15" i="2"/>
  <c r="B17" i="2"/>
  <c r="Z21" i="2" l="1"/>
  <c r="AA20" i="2"/>
  <c r="C17" i="2"/>
  <c r="S17" i="2" s="1"/>
  <c r="O17" i="2" s="1"/>
  <c r="R16" i="2"/>
  <c r="B18" i="2"/>
  <c r="AA21" i="2" l="1"/>
  <c r="Z22" i="2"/>
  <c r="C18" i="2"/>
  <c r="S18" i="2" s="1"/>
  <c r="O18" i="2" s="1"/>
  <c r="R17" i="2"/>
  <c r="B19" i="2"/>
  <c r="Z23" i="2" l="1"/>
  <c r="AA22" i="2"/>
  <c r="C19" i="2"/>
  <c r="S19" i="2" s="1"/>
  <c r="O19" i="2" s="1"/>
  <c r="R18" i="2"/>
  <c r="B20" i="2"/>
  <c r="AA23" i="2" l="1"/>
  <c r="Z24" i="2"/>
  <c r="C20" i="2"/>
  <c r="S20" i="2" s="1"/>
  <c r="O20" i="2" s="1"/>
  <c r="W20" i="2" s="1"/>
  <c r="R19" i="2"/>
  <c r="B21" i="2"/>
  <c r="Z25" i="2" l="1"/>
  <c r="AA24" i="2"/>
  <c r="C21" i="2"/>
  <c r="S21" i="2" s="1"/>
  <c r="O21" i="2" s="1"/>
  <c r="B22" i="2"/>
  <c r="AA25" i="2" l="1"/>
  <c r="Z26" i="2"/>
  <c r="R20" i="2"/>
  <c r="C22" i="2"/>
  <c r="R21" i="2"/>
  <c r="B23" i="2"/>
  <c r="Z27" i="2" l="1"/>
  <c r="AA26" i="2"/>
  <c r="S22" i="2"/>
  <c r="O22" i="2" s="1"/>
  <c r="C23" i="2"/>
  <c r="B24" i="2"/>
  <c r="AA27" i="2" l="1"/>
  <c r="Z28" i="2"/>
  <c r="R22" i="2"/>
  <c r="S23" i="2"/>
  <c r="O23" i="2" s="1"/>
  <c r="W23" i="2" s="1"/>
  <c r="C24" i="2"/>
  <c r="B25" i="2"/>
  <c r="Z29" i="2" l="1"/>
  <c r="AA28" i="2"/>
  <c r="R23" i="2"/>
  <c r="S24" i="2"/>
  <c r="O24" i="2" s="1"/>
  <c r="C25" i="2"/>
  <c r="B26" i="2"/>
  <c r="AA29" i="2" l="1"/>
  <c r="Z30" i="2"/>
  <c r="R24" i="2"/>
  <c r="S25" i="2"/>
  <c r="O25" i="2" s="1"/>
  <c r="C26" i="2"/>
  <c r="B27" i="2"/>
  <c r="Z31" i="2" l="1"/>
  <c r="AA30" i="2"/>
  <c r="R25" i="2"/>
  <c r="S26" i="2"/>
  <c r="O26" i="2" s="1"/>
  <c r="C27" i="2"/>
  <c r="S27" i="2" s="1"/>
  <c r="O27" i="2" s="1"/>
  <c r="W27" i="2" s="1"/>
  <c r="B28" i="2"/>
  <c r="AA31" i="2" l="1"/>
  <c r="Z32" i="2"/>
  <c r="R26" i="2"/>
  <c r="C28" i="2"/>
  <c r="S28" i="2" s="1"/>
  <c r="O28" i="2" s="1"/>
  <c r="B29" i="2"/>
  <c r="Z33" i="2" l="1"/>
  <c r="AA32" i="2"/>
  <c r="R28" i="2"/>
  <c r="C29" i="2"/>
  <c r="B30" i="2"/>
  <c r="AA33" i="2" l="1"/>
  <c r="Z34" i="2"/>
  <c r="S29" i="2"/>
  <c r="C30" i="2"/>
  <c r="B31" i="2"/>
  <c r="Z35" i="2" l="1"/>
  <c r="AA34" i="2"/>
  <c r="O29" i="2"/>
  <c r="R29" i="2" s="1"/>
  <c r="S30" i="2"/>
  <c r="C31" i="2"/>
  <c r="B32" i="2"/>
  <c r="AA35" i="2" l="1"/>
  <c r="Z36" i="2"/>
  <c r="O30" i="2"/>
  <c r="R30" i="2" s="1"/>
  <c r="S31" i="2"/>
  <c r="C32" i="2"/>
  <c r="S32" i="2" s="1"/>
  <c r="O32" i="2" s="1"/>
  <c r="B33" i="2"/>
  <c r="Z37" i="2" l="1"/>
  <c r="AA37" i="2" s="1"/>
  <c r="AA36" i="2"/>
  <c r="O31" i="2"/>
  <c r="R31" i="2" s="1"/>
  <c r="C33" i="2"/>
  <c r="R32" i="2"/>
  <c r="B34" i="2"/>
  <c r="S33" i="2" l="1"/>
  <c r="C34" i="2"/>
  <c r="B35" i="2"/>
  <c r="O33" i="2" l="1"/>
  <c r="R33" i="2" s="1"/>
  <c r="S34" i="2"/>
  <c r="C35" i="2"/>
  <c r="B36" i="2"/>
  <c r="O34" i="2" l="1"/>
  <c r="R34" i="2" s="1"/>
  <c r="S35" i="2"/>
  <c r="C36" i="2"/>
  <c r="B37" i="2"/>
  <c r="O35" i="2" l="1"/>
  <c r="R35" i="2" s="1"/>
  <c r="S36" i="2"/>
  <c r="C37" i="2"/>
  <c r="O36" i="2" l="1"/>
  <c r="R36" i="2" s="1"/>
  <c r="S37" i="2"/>
  <c r="P38" i="2" l="1"/>
  <c r="O37" i="2"/>
  <c r="R37" i="2" s="1"/>
  <c r="S38" i="2"/>
  <c r="R27" i="2"/>
  <c r="T2" i="3"/>
  <c r="Q2" i="3"/>
  <c r="N2" i="3"/>
  <c r="R2" i="3"/>
  <c r="R38" i="2" l="1"/>
  <c r="O38" i="2"/>
  <c r="W38" i="2"/>
  <c r="T38" i="2" s="1"/>
  <c r="W39" i="2"/>
  <c r="P2" i="3"/>
  <c r="W2" i="3"/>
  <c r="U2" i="3"/>
  <c r="S2" i="3"/>
  <c r="Y2" i="3"/>
</calcChain>
</file>

<file path=xl/sharedStrings.xml><?xml version="1.0" encoding="utf-8"?>
<sst xmlns="http://schemas.openxmlformats.org/spreadsheetml/2006/main" count="161" uniqueCount="94">
  <si>
    <t>×-1.0</t>
    <phoneticPr fontId="2"/>
  </si>
  <si>
    <t>×1.0</t>
    <phoneticPr fontId="2"/>
  </si>
  <si>
    <t>×1.25</t>
    <phoneticPr fontId="2"/>
  </si>
  <si>
    <t>×0.25</t>
    <phoneticPr fontId="2"/>
  </si>
  <si>
    <t>×1.35</t>
    <phoneticPr fontId="2"/>
  </si>
  <si>
    <t>0.5/1</t>
    <phoneticPr fontId="2"/>
  </si>
  <si>
    <t>[h]:mm</t>
    <phoneticPr fontId="2"/>
  </si>
  <si>
    <t>文字列</t>
    <rPh sb="0" eb="3">
      <t>モジレツ</t>
    </rPh>
    <phoneticPr fontId="2"/>
  </si>
  <si>
    <t>法定休日</t>
    <rPh sb="0" eb="2">
      <t>ホウテイ</t>
    </rPh>
    <rPh sb="2" eb="4">
      <t>キュウジツ</t>
    </rPh>
    <phoneticPr fontId="2"/>
  </si>
  <si>
    <t>日付</t>
    <rPh sb="0" eb="2">
      <t>ヒヅケ</t>
    </rPh>
    <phoneticPr fontId="2"/>
  </si>
  <si>
    <t>曜日</t>
    <rPh sb="0" eb="2">
      <t>ヨウビ</t>
    </rPh>
    <phoneticPr fontId="2"/>
  </si>
  <si>
    <t>所定休日</t>
    <rPh sb="0" eb="2">
      <t>ショテイ</t>
    </rPh>
    <rPh sb="2" eb="4">
      <t>キュウジツ</t>
    </rPh>
    <phoneticPr fontId="2"/>
  </si>
  <si>
    <t>有休</t>
    <rPh sb="0" eb="2">
      <t>ユウキュウ</t>
    </rPh>
    <phoneticPr fontId="2"/>
  </si>
  <si>
    <t>欠勤</t>
    <rPh sb="0" eb="2">
      <t>ケッキン</t>
    </rPh>
    <phoneticPr fontId="2"/>
  </si>
  <si>
    <t>出勤時刻</t>
    <phoneticPr fontId="2"/>
  </si>
  <si>
    <t>退勤時刻</t>
    <phoneticPr fontId="2"/>
  </si>
  <si>
    <t>次月繰越</t>
    <phoneticPr fontId="2"/>
  </si>
  <si>
    <t>総労働
時間</t>
    <phoneticPr fontId="2"/>
  </si>
  <si>
    <t>遅刻早退
時間</t>
    <rPh sb="2" eb="4">
      <t>ソウタイ</t>
    </rPh>
    <rPh sb="5" eb="7">
      <t>ジカン</t>
    </rPh>
    <phoneticPr fontId="2"/>
  </si>
  <si>
    <t>所定内
労働時間</t>
    <rPh sb="4" eb="6">
      <t>ロウドウ</t>
    </rPh>
    <rPh sb="6" eb="8">
      <t>ジカン</t>
    </rPh>
    <phoneticPr fontId="2"/>
  </si>
  <si>
    <t>法定内
残業時間</t>
    <rPh sb="4" eb="6">
      <t>ザンギョウ</t>
    </rPh>
    <rPh sb="6" eb="8">
      <t>ジカン</t>
    </rPh>
    <phoneticPr fontId="2"/>
  </si>
  <si>
    <t>法定内
労働時間
前月繰越</t>
    <rPh sb="9" eb="11">
      <t>ゼンゲツ</t>
    </rPh>
    <rPh sb="11" eb="13">
      <t>クリコシ</t>
    </rPh>
    <phoneticPr fontId="2"/>
  </si>
  <si>
    <t>週40h超
残業時間</t>
    <rPh sb="6" eb="8">
      <t>ザンギョウ</t>
    </rPh>
    <rPh sb="8" eb="10">
      <t>ジカン</t>
    </rPh>
    <phoneticPr fontId="2"/>
  </si>
  <si>
    <t>深夜
労働
時間</t>
    <rPh sb="3" eb="5">
      <t>ロウドウ</t>
    </rPh>
    <rPh sb="6" eb="8">
      <t>ジカン</t>
    </rPh>
    <phoneticPr fontId="2"/>
  </si>
  <si>
    <t>法定休日
労働時間</t>
    <rPh sb="0" eb="2">
      <t>ホウテイ</t>
    </rPh>
    <rPh sb="2" eb="4">
      <t>キュウジツ</t>
    </rPh>
    <phoneticPr fontId="2"/>
  </si>
  <si>
    <t>社員番号</t>
    <rPh sb="0" eb="2">
      <t>シャイン</t>
    </rPh>
    <rPh sb="2" eb="4">
      <t>バンゴウ</t>
    </rPh>
    <phoneticPr fontId="2"/>
  </si>
  <si>
    <t>氏名</t>
    <rPh sb="0" eb="2">
      <t>シメイ</t>
    </rPh>
    <phoneticPr fontId="2"/>
  </si>
  <si>
    <t>シート名</t>
    <rPh sb="3" eb="4">
      <t>メイ</t>
    </rPh>
    <phoneticPr fontId="2"/>
  </si>
  <si>
    <t>出勤日数</t>
    <rPh sb="0" eb="2">
      <t>シュッキン</t>
    </rPh>
    <rPh sb="2" eb="4">
      <t>ニッスウ</t>
    </rPh>
    <phoneticPr fontId="2"/>
  </si>
  <si>
    <t>総労働時間</t>
    <rPh sb="0" eb="5">
      <t>ソウロウドウジカン</t>
    </rPh>
    <phoneticPr fontId="2"/>
  </si>
  <si>
    <t>遅刻早退時間</t>
    <rPh sb="0" eb="4">
      <t>チコクソウタイ</t>
    </rPh>
    <rPh sb="4" eb="6">
      <t>ジカン</t>
    </rPh>
    <phoneticPr fontId="2"/>
  </si>
  <si>
    <t>青葉 花子</t>
    <phoneticPr fontId="2"/>
  </si>
  <si>
    <t>A</t>
    <phoneticPr fontId="2"/>
  </si>
  <si>
    <t xml:space="preserve">健保 良一 </t>
  </si>
  <si>
    <t>B</t>
    <phoneticPr fontId="2"/>
  </si>
  <si>
    <t>年金 大介</t>
  </si>
  <si>
    <t>C</t>
    <phoneticPr fontId="2"/>
  </si>
  <si>
    <t>佐藤 二郎</t>
  </si>
  <si>
    <t>雇用 太郎</t>
    <rPh sb="0" eb="2">
      <t>コヨウ</t>
    </rPh>
    <rPh sb="3" eb="5">
      <t>タロウ</t>
    </rPh>
    <phoneticPr fontId="2"/>
  </si>
  <si>
    <t>協会 太郎</t>
    <rPh sb="0" eb="2">
      <t>キョウカイ</t>
    </rPh>
    <rPh sb="3" eb="5">
      <t>タロウ</t>
    </rPh>
    <phoneticPr fontId="2"/>
  </si>
  <si>
    <t>山田 次郎</t>
    <rPh sb="0" eb="2">
      <t>ヤマダ</t>
    </rPh>
    <rPh sb="3" eb="5">
      <t>ジロウ</t>
    </rPh>
    <phoneticPr fontId="2"/>
  </si>
  <si>
    <t>労働 三郎</t>
    <phoneticPr fontId="2"/>
  </si>
  <si>
    <t>建設 実</t>
    <phoneticPr fontId="2"/>
  </si>
  <si>
    <t>佐藤 和夫</t>
    <phoneticPr fontId="2"/>
  </si>
  <si>
    <t>部署</t>
    <rPh sb="0" eb="2">
      <t>ブショ</t>
    </rPh>
    <phoneticPr fontId="2"/>
  </si>
  <si>
    <t>ひながた</t>
    <phoneticPr fontId="2"/>
  </si>
  <si>
    <t>所定内労働時間</t>
    <rPh sb="3" eb="5">
      <t>ロウドウ</t>
    </rPh>
    <rPh sb="5" eb="7">
      <t>ジカン</t>
    </rPh>
    <phoneticPr fontId="2"/>
  </si>
  <si>
    <t>法定内残業時間</t>
    <rPh sb="3" eb="5">
      <t>ザンギョウ</t>
    </rPh>
    <rPh sb="5" eb="7">
      <t>ジカン</t>
    </rPh>
    <phoneticPr fontId="2"/>
  </si>
  <si>
    <t>法定内労働時間次月へ繰越</t>
    <rPh sb="7" eb="9">
      <t>ジゲツ</t>
    </rPh>
    <phoneticPr fontId="2"/>
  </si>
  <si>
    <t>法定内労働時間前月からの繰越</t>
    <phoneticPr fontId="2"/>
  </si>
  <si>
    <t>法定超残業時間</t>
    <phoneticPr fontId="2"/>
  </si>
  <si>
    <t>一日の残業時間
合計</t>
    <rPh sb="3" eb="5">
      <t>ザンギョウ</t>
    </rPh>
    <rPh sb="5" eb="7">
      <t>ジカン</t>
    </rPh>
    <phoneticPr fontId="2"/>
  </si>
  <si>
    <t>週40h超残業時間</t>
    <rPh sb="5" eb="7">
      <t>ザンギョウ</t>
    </rPh>
    <rPh sb="7" eb="9">
      <t>ジカン</t>
    </rPh>
    <phoneticPr fontId="2"/>
  </si>
  <si>
    <t>深夜労働時間</t>
    <rPh sb="2" eb="4">
      <t>ロウドウ</t>
    </rPh>
    <rPh sb="4" eb="6">
      <t>ジカン</t>
    </rPh>
    <phoneticPr fontId="2"/>
  </si>
  <si>
    <t>法定休日労働時間</t>
    <rPh sb="0" eb="2">
      <t>ホウテイ</t>
    </rPh>
    <rPh sb="2" eb="4">
      <t>キュウジツ</t>
    </rPh>
    <phoneticPr fontId="2"/>
  </si>
  <si>
    <t>○</t>
  </si>
  <si>
    <t>○</t>
    <phoneticPr fontId="2"/>
  </si>
  <si>
    <t>昼休憩</t>
    <rPh sb="0" eb="1">
      <t>ヒル</t>
    </rPh>
    <rPh sb="1" eb="3">
      <t>キュウケイ</t>
    </rPh>
    <phoneticPr fontId="2"/>
  </si>
  <si>
    <t>深夜休憩</t>
    <rPh sb="0" eb="2">
      <t>シンヤ</t>
    </rPh>
    <rPh sb="2" eb="4">
      <t>キュウケイ</t>
    </rPh>
    <phoneticPr fontId="2"/>
  </si>
  <si>
    <r>
      <t>入力値・</t>
    </r>
    <r>
      <rPr>
        <sz val="11"/>
        <color rgb="FF0070C0"/>
        <rFont val="游ゴシック"/>
        <family val="3"/>
        <charset val="128"/>
        <scheme val="minor"/>
      </rPr>
      <t>割増賃金率</t>
    </r>
    <rPh sb="0" eb="2">
      <t>ニュウリョク</t>
    </rPh>
    <rPh sb="2" eb="3">
      <t>アタイ</t>
    </rPh>
    <phoneticPr fontId="2"/>
  </si>
  <si>
    <t>1日の
法定超
残業時間</t>
    <rPh sb="1" eb="2">
      <t>ニチ</t>
    </rPh>
    <phoneticPr fontId="2"/>
  </si>
  <si>
    <t>所定休日
労働時間</t>
    <rPh sb="0" eb="2">
      <t>ショテイ</t>
    </rPh>
    <rPh sb="2" eb="4">
      <t>キュウジツ</t>
    </rPh>
    <phoneticPr fontId="2"/>
  </si>
  <si>
    <t>所定休日労働時間</t>
    <rPh sb="0" eb="2">
      <t>ショテイ</t>
    </rPh>
    <rPh sb="2" eb="4">
      <t>キュウジツ</t>
    </rPh>
    <phoneticPr fontId="2"/>
  </si>
  <si>
    <t>法定休日出勤日数</t>
    <rPh sb="0" eb="2">
      <t>ホウテイ</t>
    </rPh>
    <rPh sb="2" eb="4">
      <t>キュウジツ</t>
    </rPh>
    <rPh sb="4" eb="6">
      <t>シュッキン</t>
    </rPh>
    <rPh sb="6" eb="8">
      <t>ニッスウ</t>
    </rPh>
    <phoneticPr fontId="2"/>
  </si>
  <si>
    <t>所定休日出勤日数</t>
    <rPh sb="0" eb="2">
      <t>ショテイ</t>
    </rPh>
    <rPh sb="2" eb="4">
      <t>キュウジツ</t>
    </rPh>
    <rPh sb="4" eb="8">
      <t>シュッキンニッスウ</t>
    </rPh>
    <phoneticPr fontId="2"/>
  </si>
  <si>
    <t>出勤日数</t>
    <rPh sb="0" eb="4">
      <t>シュッキンニッスウ</t>
    </rPh>
    <phoneticPr fontId="2"/>
  </si>
  <si>
    <t>使い方</t>
    <rPh sb="0" eb="1">
      <t>ツカ</t>
    </rPh>
    <rPh sb="2" eb="3">
      <t>カタ</t>
    </rPh>
    <phoneticPr fontId="2"/>
  </si>
  <si>
    <t>セルN6に所定労働時間の時間数を入力する。例：8:00 や 7:30 など</t>
    <rPh sb="5" eb="7">
      <t>ショテイ</t>
    </rPh>
    <rPh sb="7" eb="9">
      <t>ロウドウ</t>
    </rPh>
    <rPh sb="9" eb="11">
      <t>ジカン</t>
    </rPh>
    <rPh sb="12" eb="15">
      <t>ジカンスウ</t>
    </rPh>
    <rPh sb="16" eb="18">
      <t>ニュウリョク</t>
    </rPh>
    <rPh sb="21" eb="22">
      <t>レイ</t>
    </rPh>
    <phoneticPr fontId="2"/>
  </si>
  <si>
    <t>セルM6に半日有休を取得した場合の時間数（通常、所定労働時間の半分の時間）を入力する。例：4:00 や 3:15 など</t>
    <rPh sb="5" eb="9">
      <t>ハンニチユウキュウ</t>
    </rPh>
    <rPh sb="10" eb="12">
      <t>シュトク</t>
    </rPh>
    <rPh sb="14" eb="16">
      <t>バアイ</t>
    </rPh>
    <rPh sb="17" eb="20">
      <t>ジカンスウ</t>
    </rPh>
    <rPh sb="21" eb="23">
      <t>ツウジョウ</t>
    </rPh>
    <rPh sb="24" eb="26">
      <t>ショテイ</t>
    </rPh>
    <rPh sb="26" eb="28">
      <t>ロウドウ</t>
    </rPh>
    <rPh sb="28" eb="30">
      <t>ジカン</t>
    </rPh>
    <rPh sb="31" eb="33">
      <t>ハンブン</t>
    </rPh>
    <rPh sb="34" eb="36">
      <t>ジカン</t>
    </rPh>
    <rPh sb="38" eb="40">
      <t>ニュウリョク</t>
    </rPh>
    <rPh sb="43" eb="44">
      <t>レイ</t>
    </rPh>
    <phoneticPr fontId="2"/>
  </si>
  <si>
    <t>セルO6に1日の法定労働時間の時間数（通常、8:00）を入力する。例：8:00</t>
    <rPh sb="6" eb="7">
      <t>ニチ</t>
    </rPh>
    <rPh sb="8" eb="10">
      <t>ホウテイ</t>
    </rPh>
    <rPh sb="10" eb="12">
      <t>ロウドウ</t>
    </rPh>
    <rPh sb="12" eb="14">
      <t>ジカン</t>
    </rPh>
    <rPh sb="15" eb="18">
      <t>ジカンスウ</t>
    </rPh>
    <rPh sb="19" eb="21">
      <t>ツウジョウ</t>
    </rPh>
    <rPh sb="28" eb="30">
      <t>ニュウリョク</t>
    </rPh>
    <rPh sb="33" eb="34">
      <t>レイ</t>
    </rPh>
    <phoneticPr fontId="2"/>
  </si>
  <si>
    <t>セルP6に、前月で週40時間超の時間を集計した際の次月繰り越し分を入力する。例：23:00 など</t>
    <rPh sb="6" eb="8">
      <t>ゼンゲツ</t>
    </rPh>
    <rPh sb="9" eb="10">
      <t>シュウ</t>
    </rPh>
    <rPh sb="12" eb="14">
      <t>ジカン</t>
    </rPh>
    <rPh sb="14" eb="15">
      <t>チョウ</t>
    </rPh>
    <rPh sb="16" eb="18">
      <t>ジカン</t>
    </rPh>
    <rPh sb="19" eb="21">
      <t>シュウケイ</t>
    </rPh>
    <rPh sb="23" eb="24">
      <t>サイ</t>
    </rPh>
    <rPh sb="25" eb="27">
      <t>ジゲツ</t>
    </rPh>
    <rPh sb="27" eb="28">
      <t>ク</t>
    </rPh>
    <rPh sb="29" eb="30">
      <t>コ</t>
    </rPh>
    <rPh sb="31" eb="32">
      <t>ブン</t>
    </rPh>
    <rPh sb="33" eb="35">
      <t>ニュウリョク</t>
    </rPh>
    <rPh sb="38" eb="39">
      <t>レイ</t>
    </rPh>
    <phoneticPr fontId="2"/>
  </si>
  <si>
    <t>セルM2のシート名と従業員氏名が正しいことを確認する。</t>
    <rPh sb="8" eb="9">
      <t>メイ</t>
    </rPh>
    <rPh sb="10" eb="13">
      <t>ジュウギョウイン</t>
    </rPh>
    <rPh sb="13" eb="15">
      <t>シメイ</t>
    </rPh>
    <rPh sb="16" eb="17">
      <t>タダ</t>
    </rPh>
    <rPh sb="22" eb="24">
      <t>カクニン</t>
    </rPh>
    <phoneticPr fontId="2"/>
  </si>
  <si>
    <t>年次有給休暇を取得した日にはF列に1または0.5を入力する。有休=1の場合は遅刻早退時間は常に0となりますが、有休=0.5の場合は、セルM6に記入した時間分は遅刻早退とはみなされません。</t>
    <rPh sb="0" eb="6">
      <t>ネンジユウキュウキュウカ</t>
    </rPh>
    <rPh sb="7" eb="9">
      <t>シュトク</t>
    </rPh>
    <rPh sb="11" eb="12">
      <t>ヒ</t>
    </rPh>
    <rPh sb="15" eb="16">
      <t>レツ</t>
    </rPh>
    <rPh sb="25" eb="27">
      <t>ニュウリョク</t>
    </rPh>
    <rPh sb="30" eb="32">
      <t>ユウキュウ</t>
    </rPh>
    <rPh sb="35" eb="37">
      <t>バアイ</t>
    </rPh>
    <rPh sb="38" eb="40">
      <t>チコク</t>
    </rPh>
    <rPh sb="40" eb="42">
      <t>ソウタイ</t>
    </rPh>
    <rPh sb="42" eb="44">
      <t>ジカン</t>
    </rPh>
    <rPh sb="45" eb="46">
      <t>ツネ</t>
    </rPh>
    <rPh sb="55" eb="57">
      <t>ユウキュウ</t>
    </rPh>
    <rPh sb="62" eb="64">
      <t>バアイ</t>
    </rPh>
    <rPh sb="71" eb="73">
      <t>キニュウ</t>
    </rPh>
    <rPh sb="75" eb="77">
      <t>ジカン</t>
    </rPh>
    <rPh sb="77" eb="78">
      <t>ブン</t>
    </rPh>
    <rPh sb="79" eb="81">
      <t>チコク</t>
    </rPh>
    <rPh sb="81" eb="83">
      <t>ソウタイ</t>
    </rPh>
    <phoneticPr fontId="2"/>
  </si>
  <si>
    <t>欠勤した日にはG列に欠勤と記入する。</t>
    <rPh sb="0" eb="2">
      <t>ケッキン</t>
    </rPh>
    <rPh sb="4" eb="5">
      <t>ヒ</t>
    </rPh>
    <rPh sb="8" eb="9">
      <t>レツ</t>
    </rPh>
    <rPh sb="10" eb="12">
      <t>ケッキン</t>
    </rPh>
    <rPh sb="13" eb="15">
      <t>キニュウ</t>
    </rPh>
    <phoneticPr fontId="2"/>
  </si>
  <si>
    <t>出勤した日にはH～K列に出勤時刻、退勤時刻、昼休憩（深夜時間以外での休憩時間）、深夜休憩（深夜時間内の休憩時間）を[h]:mm形式で記入する。例：深夜2時は26:00</t>
    <rPh sb="0" eb="2">
      <t>シュッキン</t>
    </rPh>
    <rPh sb="4" eb="5">
      <t>ヒ</t>
    </rPh>
    <rPh sb="10" eb="11">
      <t>レツ</t>
    </rPh>
    <rPh sb="12" eb="14">
      <t>シュッキン</t>
    </rPh>
    <rPh sb="14" eb="16">
      <t>ジコク</t>
    </rPh>
    <rPh sb="17" eb="19">
      <t>タイキン</t>
    </rPh>
    <rPh sb="19" eb="21">
      <t>ジコク</t>
    </rPh>
    <rPh sb="22" eb="23">
      <t>ヒル</t>
    </rPh>
    <rPh sb="23" eb="25">
      <t>キュウケイ</t>
    </rPh>
    <rPh sb="26" eb="28">
      <t>シンヤ</t>
    </rPh>
    <rPh sb="28" eb="30">
      <t>ジカン</t>
    </rPh>
    <rPh sb="30" eb="32">
      <t>イガイ</t>
    </rPh>
    <rPh sb="34" eb="36">
      <t>キュウケイ</t>
    </rPh>
    <rPh sb="36" eb="38">
      <t>ジカン</t>
    </rPh>
    <rPh sb="40" eb="42">
      <t>シンヤ</t>
    </rPh>
    <rPh sb="42" eb="44">
      <t>キュウケイ</t>
    </rPh>
    <rPh sb="45" eb="47">
      <t>シンヤ</t>
    </rPh>
    <rPh sb="47" eb="49">
      <t>ジカン</t>
    </rPh>
    <rPh sb="49" eb="50">
      <t>ナイ</t>
    </rPh>
    <rPh sb="51" eb="53">
      <t>キュウケイ</t>
    </rPh>
    <rPh sb="53" eb="55">
      <t>ジカン</t>
    </rPh>
    <rPh sb="63" eb="65">
      <t>ケイシキ</t>
    </rPh>
    <rPh sb="66" eb="68">
      <t>キニュウ</t>
    </rPh>
    <rPh sb="71" eb="72">
      <t>レイ</t>
    </rPh>
    <rPh sb="73" eb="75">
      <t>シンヤ</t>
    </rPh>
    <rPh sb="76" eb="77">
      <t>ジ</t>
    </rPh>
    <phoneticPr fontId="2"/>
  </si>
  <si>
    <t>勤怠入力前準備</t>
    <rPh sb="0" eb="2">
      <t>キンタイ</t>
    </rPh>
    <rPh sb="2" eb="4">
      <t>ニュウリョク</t>
    </rPh>
    <rPh sb="4" eb="5">
      <t>マエ</t>
    </rPh>
    <rPh sb="5" eb="7">
      <t>ジュンビ</t>
    </rPh>
    <phoneticPr fontId="2"/>
  </si>
  <si>
    <t>勤怠入力</t>
    <rPh sb="0" eb="2">
      <t>キンタイ</t>
    </rPh>
    <rPh sb="2" eb="4">
      <t>ニュウリョク</t>
    </rPh>
    <phoneticPr fontId="2"/>
  </si>
  <si>
    <t>1ヶ月集計</t>
    <rPh sb="2" eb="3">
      <t>ゲツ</t>
    </rPh>
    <rPh sb="3" eb="5">
      <t>シュウケイ</t>
    </rPh>
    <phoneticPr fontId="2"/>
  </si>
  <si>
    <t>総労働
時間</t>
  </si>
  <si>
    <t>法定休日
労働時間と
出勤日数</t>
    <rPh sb="0" eb="2">
      <t>ホウテイ</t>
    </rPh>
    <rPh sb="2" eb="4">
      <t>キュウジツ</t>
    </rPh>
    <rPh sb="5" eb="7">
      <t>ロウドウ</t>
    </rPh>
    <rPh sb="7" eb="9">
      <t>ジカン</t>
    </rPh>
    <rPh sb="11" eb="15">
      <t>シュッキンニッスウ</t>
    </rPh>
    <phoneticPr fontId="2"/>
  </si>
  <si>
    <t>所定休日
労働時間と
出勤日数</t>
    <rPh sb="0" eb="2">
      <t>ショテイ</t>
    </rPh>
    <rPh sb="2" eb="4">
      <t>キュウジツ</t>
    </rPh>
    <rPh sb="11" eb="15">
      <t>シュッキンニッスウ</t>
    </rPh>
    <phoneticPr fontId="2"/>
  </si>
  <si>
    <t>1か月の集計</t>
    <rPh sb="2" eb="3">
      <t>ゲツ</t>
    </rPh>
    <rPh sb="4" eb="6">
      <t>シュウケイ</t>
    </rPh>
    <phoneticPr fontId="2"/>
  </si>
  <si>
    <t>1日の
残業時間
合計</t>
    <rPh sb="4" eb="6">
      <t>ザンギョウ</t>
    </rPh>
    <rPh sb="6" eb="8">
      <t>ジカン</t>
    </rPh>
    <phoneticPr fontId="2"/>
  </si>
  <si>
    <t>セルP6に、前月で週40時間超の時間を集計した際の次月繰り越し分を入力されていることを確認する。例：23:00 など</t>
    <rPh sb="6" eb="8">
      <t>ゼンゲツ</t>
    </rPh>
    <rPh sb="9" eb="10">
      <t>シュウ</t>
    </rPh>
    <rPh sb="12" eb="14">
      <t>ジカン</t>
    </rPh>
    <rPh sb="14" eb="15">
      <t>チョウ</t>
    </rPh>
    <rPh sb="16" eb="18">
      <t>ジカン</t>
    </rPh>
    <rPh sb="19" eb="21">
      <t>シュウケイ</t>
    </rPh>
    <rPh sb="23" eb="24">
      <t>サイ</t>
    </rPh>
    <rPh sb="25" eb="27">
      <t>ジゲツ</t>
    </rPh>
    <rPh sb="27" eb="28">
      <t>ク</t>
    </rPh>
    <rPh sb="29" eb="30">
      <t>コ</t>
    </rPh>
    <rPh sb="31" eb="32">
      <t>ブン</t>
    </rPh>
    <rPh sb="33" eb="35">
      <t>ニュウリョク</t>
    </rPh>
    <rPh sb="43" eb="45">
      <t>カクニン</t>
    </rPh>
    <rPh sb="48" eb="49">
      <t>レイ</t>
    </rPh>
    <phoneticPr fontId="2"/>
  </si>
  <si>
    <t>備考1</t>
    <rPh sb="0" eb="2">
      <t>ビコウ</t>
    </rPh>
    <phoneticPr fontId="2"/>
  </si>
  <si>
    <t>備考2</t>
    <rPh sb="0" eb="2">
      <t>ビコウ</t>
    </rPh>
    <phoneticPr fontId="2"/>
  </si>
  <si>
    <t>月60h超
残業時間</t>
    <rPh sb="0" eb="1">
      <t>ツキ</t>
    </rPh>
    <rPh sb="4" eb="5">
      <t>チョウ</t>
    </rPh>
    <rPh sb="6" eb="8">
      <t>ザンギョウ</t>
    </rPh>
    <rPh sb="8" eb="10">
      <t>ジカン</t>
    </rPh>
    <phoneticPr fontId="2"/>
  </si>
  <si>
    <t>月60h超
残業時間</t>
    <phoneticPr fontId="2"/>
  </si>
  <si>
    <t>文字列/数値</t>
    <rPh sb="0" eb="3">
      <t>モジレツ</t>
    </rPh>
    <rPh sb="4" eb="6">
      <t>スウチ</t>
    </rPh>
    <phoneticPr fontId="2"/>
  </si>
  <si>
    <t>必要に応じて列XYに備考を入力する。</t>
    <rPh sb="0" eb="2">
      <t>ヒツヨウ</t>
    </rPh>
    <rPh sb="3" eb="4">
      <t>オウ</t>
    </rPh>
    <rPh sb="6" eb="7">
      <t>レツ</t>
    </rPh>
    <rPh sb="10" eb="12">
      <t>ビコウ</t>
    </rPh>
    <rPh sb="13" eb="15">
      <t>ニュウリョク</t>
    </rPh>
    <phoneticPr fontId="2"/>
  </si>
  <si>
    <t>緑のセルB2に賃金計算期間の初日を、yyyy/m/dの形式で入力する。例：2020/7/16</t>
    <rPh sb="0" eb="1">
      <t>ミドリ</t>
    </rPh>
    <rPh sb="30" eb="32">
      <t>ニュウリョク</t>
    </rPh>
    <phoneticPr fontId="2"/>
  </si>
  <si>
    <t>ピンク、水色、黄色のセルに入力されている数値や文字列を削除する。</t>
    <rPh sb="4" eb="6">
      <t>ミズイロ</t>
    </rPh>
    <rPh sb="7" eb="9">
      <t>キイロ</t>
    </rPh>
    <rPh sb="13" eb="15">
      <t>ニュウリョク</t>
    </rPh>
    <rPh sb="20" eb="22">
      <t>スウチ</t>
    </rPh>
    <rPh sb="23" eb="26">
      <t>モジレツ</t>
    </rPh>
    <rPh sb="27" eb="29">
      <t>サクジョ</t>
    </rPh>
    <phoneticPr fontId="2"/>
  </si>
  <si>
    <t>法定休日の日にD列（ピンクのセル）に〇を入力する。法定休日の場合は遅刻早退とはみなされません。</t>
    <rPh sb="25" eb="27">
      <t>ホウテイ</t>
    </rPh>
    <rPh sb="27" eb="29">
      <t>キュウジツ</t>
    </rPh>
    <rPh sb="30" eb="32">
      <t>バアイ</t>
    </rPh>
    <rPh sb="33" eb="35">
      <t>チコク</t>
    </rPh>
    <rPh sb="35" eb="37">
      <t>ソウタイ</t>
    </rPh>
    <phoneticPr fontId="2"/>
  </si>
  <si>
    <t>所定休日の日にE列（水色のセル）に〇を入力する。所定休日の場合は遅刻早退とはみなされません。</t>
    <rPh sb="10" eb="12">
      <t>ミズイロ</t>
    </rPh>
    <rPh sb="24" eb="26">
      <t>ショテイ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</si>
</sst>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h]:mm"/>
  </numFmts>
  <fonts count="6" x14ac:knownFonts="1">
    <font>
      <sz val="11"/>
      <color theme="1"/>
      <name val="游ゴシック"/>
      <family val="2"/>
      <charset val="128"/>
      <scheme val="minor"/>
    </font>
    <font>
      <sz val="18"/>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1"/>
      <color rgb="FF0070C0"/>
      <name val="游ゴシック"/>
      <family val="3"/>
      <charset val="128"/>
      <scheme val="minor"/>
    </font>
    <font>
      <sz val="11"/>
      <color rgb="FFFF0000"/>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99FF"/>
        <bgColor indexed="64"/>
      </patternFill>
    </fill>
    <fill>
      <patternFill patternType="solid">
        <fgColor theme="0" tint="-4.9989318521683403E-2"/>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horizontal="center" vertical="center"/>
    </xf>
    <xf numFmtId="176" fontId="3" fillId="0" borderId="0" xfId="0" applyNumberFormat="1" applyFont="1">
      <alignment vertical="center"/>
    </xf>
    <xf numFmtId="0" fontId="0" fillId="0" borderId="1" xfId="0" applyBorder="1" applyAlignment="1">
      <alignment vertical="center" wrapText="1"/>
    </xf>
    <xf numFmtId="0" fontId="0" fillId="0" borderId="1" xfId="0" applyBorder="1">
      <alignment vertical="center"/>
    </xf>
    <xf numFmtId="0" fontId="0" fillId="0" borderId="2" xfId="0" applyBorder="1">
      <alignment vertical="center"/>
    </xf>
    <xf numFmtId="0" fontId="0" fillId="0" borderId="3" xfId="0" applyBorder="1">
      <alignment vertical="center"/>
    </xf>
    <xf numFmtId="177" fontId="0" fillId="4" borderId="3" xfId="0" applyNumberFormat="1" applyFill="1" applyBorder="1">
      <alignment vertical="center"/>
    </xf>
    <xf numFmtId="177" fontId="0" fillId="2" borderId="3" xfId="0" applyNumberFormat="1" applyFill="1" applyBorder="1">
      <alignment vertical="center"/>
    </xf>
    <xf numFmtId="20" fontId="0" fillId="4" borderId="3" xfId="0" applyNumberFormat="1" applyFill="1" applyBorder="1">
      <alignment vertical="center"/>
    </xf>
    <xf numFmtId="14" fontId="0" fillId="0" borderId="2" xfId="0" applyNumberFormat="1" applyBorder="1">
      <alignment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0" fillId="5" borderId="2" xfId="0" applyFill="1" applyBorder="1" applyAlignment="1">
      <alignment horizontal="center" vertical="center"/>
    </xf>
    <xf numFmtId="0" fontId="0" fillId="2" borderId="2" xfId="0" applyFill="1" applyBorder="1" applyAlignment="1">
      <alignment horizontal="center" vertical="center"/>
    </xf>
    <xf numFmtId="177" fontId="0" fillId="2" borderId="2" xfId="0" applyNumberFormat="1" applyFill="1" applyBorder="1">
      <alignment vertical="center"/>
    </xf>
    <xf numFmtId="20" fontId="0" fillId="2" borderId="2" xfId="0" applyNumberFormat="1" applyFill="1" applyBorder="1">
      <alignment vertical="center"/>
    </xf>
    <xf numFmtId="177" fontId="0" fillId="0" borderId="2" xfId="0" applyNumberFormat="1" applyBorder="1">
      <alignment vertical="center"/>
    </xf>
    <xf numFmtId="177" fontId="0" fillId="0" borderId="4" xfId="0" applyNumberFormat="1" applyBorder="1">
      <alignment vertical="center"/>
    </xf>
    <xf numFmtId="0" fontId="0" fillId="2" borderId="2" xfId="0" applyFill="1" applyBorder="1">
      <alignment vertical="center"/>
    </xf>
    <xf numFmtId="14" fontId="0" fillId="0" borderId="1" xfId="0" applyNumberFormat="1" applyBorder="1">
      <alignment vertical="center"/>
    </xf>
    <xf numFmtId="0" fontId="0" fillId="2" borderId="1" xfId="0" applyFill="1" applyBorder="1" applyAlignment="1">
      <alignment horizontal="center" vertical="center"/>
    </xf>
    <xf numFmtId="177" fontId="0" fillId="2" borderId="1" xfId="0" applyNumberFormat="1" applyFill="1" applyBorder="1">
      <alignment vertical="center"/>
    </xf>
    <xf numFmtId="20" fontId="0" fillId="2" borderId="1" xfId="0" applyNumberFormat="1" applyFill="1" applyBorder="1">
      <alignment vertical="center"/>
    </xf>
    <xf numFmtId="177" fontId="0" fillId="0" borderId="1" xfId="0" applyNumberFormat="1" applyBorder="1">
      <alignment vertical="center"/>
    </xf>
    <xf numFmtId="0" fontId="0" fillId="2" borderId="1" xfId="0" applyFill="1" applyBorder="1">
      <alignment vertical="center"/>
    </xf>
    <xf numFmtId="0" fontId="0" fillId="0" borderId="0" xfId="0" quotePrefix="1">
      <alignment vertical="center"/>
    </xf>
    <xf numFmtId="0" fontId="0" fillId="3" borderId="3" xfId="0" applyFill="1" applyBorder="1" applyAlignment="1">
      <alignment horizontal="center" vertical="center"/>
    </xf>
    <xf numFmtId="0" fontId="0" fillId="5" borderId="3" xfId="0" applyFill="1" applyBorder="1" applyAlignment="1">
      <alignment horizontal="center" vertical="center"/>
    </xf>
    <xf numFmtId="0" fontId="0" fillId="2" borderId="3" xfId="0" applyFill="1" applyBorder="1" applyAlignment="1">
      <alignment horizontal="center" vertical="center"/>
    </xf>
    <xf numFmtId="20" fontId="0" fillId="2" borderId="3" xfId="0" applyNumberFormat="1" applyFill="1" applyBorder="1">
      <alignment vertical="center"/>
    </xf>
    <xf numFmtId="177" fontId="0" fillId="0" borderId="3" xfId="0" applyNumberFormat="1" applyBorder="1">
      <alignment vertical="center"/>
    </xf>
    <xf numFmtId="0" fontId="0" fillId="2" borderId="3" xfId="0" applyFill="1" applyBorder="1">
      <alignment vertical="center"/>
    </xf>
    <xf numFmtId="177" fontId="0" fillId="0" borderId="0" xfId="0" applyNumberFormat="1">
      <alignment vertical="center"/>
    </xf>
    <xf numFmtId="0" fontId="0" fillId="0" borderId="0" xfId="0" applyAlignment="1">
      <alignment vertical="center" wrapText="1"/>
    </xf>
    <xf numFmtId="20" fontId="0" fillId="0" borderId="3" xfId="0" applyNumberFormat="1" applyBorder="1">
      <alignment vertical="center"/>
    </xf>
    <xf numFmtId="14" fontId="0" fillId="0" borderId="6" xfId="0" applyNumberFormat="1" applyBorder="1">
      <alignment vertical="center"/>
    </xf>
    <xf numFmtId="0" fontId="0" fillId="3" borderId="4" xfId="0" applyFill="1" applyBorder="1" applyAlignment="1">
      <alignment horizontal="center" vertical="center"/>
    </xf>
    <xf numFmtId="0" fontId="0" fillId="5" borderId="4" xfId="0" applyFill="1" applyBorder="1" applyAlignment="1">
      <alignment horizontal="center" vertical="center"/>
    </xf>
    <xf numFmtId="0" fontId="0" fillId="2" borderId="6" xfId="0" applyFill="1" applyBorder="1" applyAlignment="1">
      <alignment horizontal="center" vertical="center"/>
    </xf>
    <xf numFmtId="177" fontId="0" fillId="0" borderId="6" xfId="0" applyNumberFormat="1" applyBorder="1">
      <alignment vertical="center"/>
    </xf>
    <xf numFmtId="0" fontId="0" fillId="2" borderId="6" xfId="0" applyFill="1" applyBorder="1">
      <alignment vertical="center"/>
    </xf>
    <xf numFmtId="14" fontId="0" fillId="0" borderId="3" xfId="0" applyNumberFormat="1" applyBorder="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2" borderId="0" xfId="0" applyFill="1">
      <alignment vertical="center"/>
    </xf>
    <xf numFmtId="177" fontId="0" fillId="6" borderId="2" xfId="0" applyNumberFormat="1" applyFill="1" applyBorder="1">
      <alignment vertical="center"/>
    </xf>
    <xf numFmtId="14" fontId="0" fillId="0" borderId="0" xfId="0" applyNumberFormat="1" applyAlignment="1">
      <alignment horizontal="right" vertical="center"/>
    </xf>
    <xf numFmtId="177" fontId="0" fillId="0" borderId="7" xfId="0" applyNumberFormat="1" applyBorder="1">
      <alignment vertical="center"/>
    </xf>
    <xf numFmtId="20" fontId="0" fillId="2" borderId="4" xfId="0" applyNumberFormat="1" applyFill="1" applyBorder="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177" fontId="0" fillId="0" borderId="8" xfId="0" applyNumberFormat="1" applyBorder="1">
      <alignment vertical="center"/>
    </xf>
    <xf numFmtId="0" fontId="0" fillId="7" borderId="2" xfId="0" applyFill="1" applyBorder="1">
      <alignment vertical="center"/>
    </xf>
    <xf numFmtId="177" fontId="0" fillId="7" borderId="2" xfId="0" applyNumberFormat="1" applyFill="1" applyBorder="1">
      <alignment vertical="center"/>
    </xf>
    <xf numFmtId="177" fontId="0" fillId="7" borderId="5" xfId="0" applyNumberFormat="1" applyFill="1" applyBorder="1">
      <alignment vertical="center"/>
    </xf>
    <xf numFmtId="0" fontId="0" fillId="7" borderId="1" xfId="0" applyFill="1" applyBorder="1">
      <alignment vertical="center"/>
    </xf>
    <xf numFmtId="0" fontId="0" fillId="0" borderId="1" xfId="0" quotePrefix="1" applyBorder="1" applyAlignment="1">
      <alignment horizontal="center" vertical="center"/>
    </xf>
    <xf numFmtId="0" fontId="0" fillId="4" borderId="0" xfId="0" applyFill="1">
      <alignment vertical="center"/>
    </xf>
    <xf numFmtId="177" fontId="0" fillId="0" borderId="9" xfId="0" applyNumberFormat="1" applyBorder="1">
      <alignment vertical="center"/>
    </xf>
    <xf numFmtId="14" fontId="1" fillId="8" borderId="0" xfId="0" applyNumberFormat="1" applyFont="1" applyFill="1">
      <alignment vertical="center"/>
    </xf>
  </cellXfs>
  <cellStyles count="1">
    <cellStyle name="標準" xfId="0" builtinId="0"/>
  </cellStyles>
  <dxfs count="4">
    <dxf>
      <font>
        <color rgb="FF0070C0"/>
      </font>
    </dxf>
    <dxf>
      <font>
        <color rgb="FFFF0000"/>
      </font>
    </dxf>
    <dxf>
      <font>
        <color rgb="FF0070C0"/>
      </font>
    </dxf>
    <dxf>
      <font>
        <color rgb="FFFF0000"/>
      </font>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Y12"/>
  <sheetViews>
    <sheetView topLeftCell="I1" zoomScale="110" zoomScaleNormal="110" workbookViewId="0">
      <selection activeCell="J24" sqref="J24"/>
    </sheetView>
  </sheetViews>
  <sheetFormatPr defaultRowHeight="18.75" x14ac:dyDescent="0.4"/>
  <cols>
    <col min="1" max="1" width="9.875" customWidth="1"/>
    <col min="2" max="2" width="9.5" customWidth="1"/>
    <col min="3" max="3" width="11.375" bestFit="1" customWidth="1"/>
    <col min="4" max="6" width="11.375" customWidth="1"/>
    <col min="7" max="7" width="11.875" bestFit="1" customWidth="1"/>
    <col min="8" max="8" width="11.875" customWidth="1"/>
    <col min="9" max="9" width="11.875" bestFit="1" customWidth="1"/>
    <col min="10" max="10" width="11.875" customWidth="1"/>
    <col min="11" max="11" width="11.5" bestFit="1" customWidth="1"/>
    <col min="12" max="12" width="11.875" bestFit="1" customWidth="1"/>
  </cols>
  <sheetData>
    <row r="1" spans="1:25" ht="75" x14ac:dyDescent="0.4">
      <c r="A1" t="s">
        <v>25</v>
      </c>
      <c r="B1" t="s">
        <v>26</v>
      </c>
      <c r="C1" t="s">
        <v>27</v>
      </c>
      <c r="D1" t="s">
        <v>44</v>
      </c>
      <c r="E1" t="s">
        <v>8</v>
      </c>
      <c r="F1" t="s">
        <v>11</v>
      </c>
      <c r="G1" t="s">
        <v>12</v>
      </c>
      <c r="H1" t="s">
        <v>13</v>
      </c>
      <c r="I1" t="s">
        <v>28</v>
      </c>
      <c r="J1" t="s">
        <v>57</v>
      </c>
      <c r="K1" t="s">
        <v>58</v>
      </c>
      <c r="L1" t="s">
        <v>29</v>
      </c>
      <c r="M1" s="34" t="s">
        <v>30</v>
      </c>
      <c r="N1" s="34" t="s">
        <v>46</v>
      </c>
      <c r="O1" s="34" t="s">
        <v>47</v>
      </c>
      <c r="P1" s="34" t="s">
        <v>49</v>
      </c>
      <c r="Q1" s="34" t="s">
        <v>48</v>
      </c>
      <c r="R1" s="34" t="s">
        <v>50</v>
      </c>
      <c r="S1" s="34" t="s">
        <v>51</v>
      </c>
      <c r="T1" s="34" t="s">
        <v>52</v>
      </c>
      <c r="U1" s="34" t="s">
        <v>53</v>
      </c>
      <c r="V1" s="34" t="s">
        <v>54</v>
      </c>
      <c r="W1" s="34" t="s">
        <v>62</v>
      </c>
      <c r="X1" s="34" t="s">
        <v>63</v>
      </c>
      <c r="Y1" s="34" t="s">
        <v>64</v>
      </c>
    </row>
    <row r="2" spans="1:25" x14ac:dyDescent="0.4">
      <c r="A2">
        <v>0</v>
      </c>
      <c r="B2" t="s">
        <v>45</v>
      </c>
      <c r="C2" t="str">
        <f>CONCATENATE(A2,B2)</f>
        <v>0ひながた</v>
      </c>
      <c r="E2">
        <f ca="1">INDIRECT("'"&amp;C2&amp;"'!D38")</f>
        <v>5</v>
      </c>
      <c r="F2">
        <f ca="1">INDIRECT("'"&amp;C2&amp;"'!E38")</f>
        <v>7</v>
      </c>
      <c r="G2">
        <f ca="1">INDIRECT("'"&amp;C2&amp;"'!F38")</f>
        <v>1</v>
      </c>
      <c r="H2">
        <f ca="1">INDIRECT("'"&amp;C2&amp;"'!G38")</f>
        <v>1</v>
      </c>
      <c r="I2">
        <f ca="1">INDIRECT("'"&amp;C2&amp;"'!H38")</f>
        <v>20</v>
      </c>
      <c r="J2" s="33">
        <f ca="1">INDIRECT("'"&amp;C2&amp;"'!J38")</f>
        <v>0.81249999999999978</v>
      </c>
      <c r="K2" s="33">
        <f ca="1">INDIRECT("'"&amp;C2&amp;"'!K38")</f>
        <v>0.125</v>
      </c>
      <c r="L2" s="33">
        <f ca="1">INDIRECT("'"&amp;C2&amp;"'!L38")</f>
        <v>9.1041666666666679</v>
      </c>
      <c r="M2" s="33">
        <f ca="1">INDIRECT("'"&amp;C2&amp;"'!M38")</f>
        <v>0</v>
      </c>
      <c r="N2" s="33">
        <f ca="1">INDIRECT("'"&amp;C2&amp;"'!N38")</f>
        <v>5</v>
      </c>
      <c r="O2" s="33">
        <f ca="1">INDIRECT("'"&amp;C2&amp;"'!O6")</f>
        <v>0.33333333333333331</v>
      </c>
      <c r="P2" s="33">
        <f ca="1">INDIRECT("'"&amp;C2&amp;"'!O38")</f>
        <v>0.97916666666666652</v>
      </c>
      <c r="Q2" s="33">
        <f ca="1">INDIRECT("'"&amp;C2&amp;"'!P38")</f>
        <v>0</v>
      </c>
      <c r="R2" s="33">
        <f ca="1">INDIRECT("'"&amp;C2&amp;"'!Q38")</f>
        <v>2.8125</v>
      </c>
      <c r="S2" s="33">
        <f ca="1">INDIRECT("'"&amp;C2&amp;"'!R38")</f>
        <v>3.7916666666666661</v>
      </c>
      <c r="T2" s="33">
        <f ca="1">INDIRECT("'"&amp;C2&amp;"'!S38")</f>
        <v>0.62499999999999978</v>
      </c>
      <c r="U2" s="33">
        <f ca="1">INDIRECT("'"&amp;C2&amp;"'!T38")</f>
        <v>1.2604166666666665</v>
      </c>
      <c r="V2" s="33">
        <f ca="1">INDIRECT("'"&amp;C2&amp;"'!U38")</f>
        <v>0.87499999999999989</v>
      </c>
      <c r="W2" s="33">
        <f ca="1">INDIRECT("'"&amp;C2&amp;"'!V38")</f>
        <v>0.20833333333333329</v>
      </c>
      <c r="X2" t="str">
        <f ca="1">INDIRECT("'"&amp;C2&amp;"'!U39")</f>
        <v>深夜
労働
時間</v>
      </c>
      <c r="Y2">
        <f ca="1">INDIRECT("'"&amp;C2&amp;"'!V39")</f>
        <v>1</v>
      </c>
    </row>
    <row r="3" spans="1:25" x14ac:dyDescent="0.4">
      <c r="A3">
        <v>1</v>
      </c>
      <c r="B3" t="s">
        <v>31</v>
      </c>
      <c r="C3" t="str">
        <f>CONCATENATE(A3,B3)</f>
        <v>1青葉 花子</v>
      </c>
      <c r="D3" t="s">
        <v>32</v>
      </c>
      <c r="G3" t="e">
        <f t="shared" ref="G3:G12" ca="1" si="0">INDIRECT("'"&amp;C3&amp;"'!D40")</f>
        <v>#REF!</v>
      </c>
      <c r="I3" t="e">
        <f t="shared" ref="I3:I12" ca="1" si="1">INDIRECT("'"&amp;C3&amp;"'!F40")</f>
        <v>#REF!</v>
      </c>
      <c r="K3" s="33" t="e">
        <f t="shared" ref="K3:K12" ca="1" si="2">INDIRECT("'"&amp;C3&amp;"'!I40")</f>
        <v>#REF!</v>
      </c>
      <c r="L3" s="33" t="e">
        <f t="shared" ref="L3:L12" ca="1" si="3">INDIRECT("'"&amp;C3&amp;"'!J40")</f>
        <v>#REF!</v>
      </c>
    </row>
    <row r="4" spans="1:25" x14ac:dyDescent="0.4">
      <c r="A4">
        <v>2</v>
      </c>
      <c r="B4" t="s">
        <v>33</v>
      </c>
      <c r="C4" t="str">
        <f t="shared" ref="C4:C12" si="4">CONCATENATE(A4,B4)</f>
        <v xml:space="preserve">2健保 良一 </v>
      </c>
      <c r="D4" t="s">
        <v>34</v>
      </c>
      <c r="G4" t="e">
        <f t="shared" ca="1" si="0"/>
        <v>#REF!</v>
      </c>
      <c r="I4" t="e">
        <f t="shared" ca="1" si="1"/>
        <v>#REF!</v>
      </c>
      <c r="K4" s="33" t="e">
        <f t="shared" ca="1" si="2"/>
        <v>#REF!</v>
      </c>
      <c r="L4" s="33" t="e">
        <f t="shared" ca="1" si="3"/>
        <v>#REF!</v>
      </c>
    </row>
    <row r="5" spans="1:25" x14ac:dyDescent="0.4">
      <c r="A5">
        <v>3</v>
      </c>
      <c r="B5" t="s">
        <v>35</v>
      </c>
      <c r="C5" t="str">
        <f t="shared" si="4"/>
        <v>3年金 大介</v>
      </c>
      <c r="D5" t="s">
        <v>36</v>
      </c>
      <c r="G5" t="e">
        <f t="shared" ca="1" si="0"/>
        <v>#REF!</v>
      </c>
      <c r="I5" t="e">
        <f t="shared" ca="1" si="1"/>
        <v>#REF!</v>
      </c>
      <c r="K5" s="33" t="e">
        <f t="shared" ca="1" si="2"/>
        <v>#REF!</v>
      </c>
      <c r="L5" s="33" t="e">
        <f t="shared" ca="1" si="3"/>
        <v>#REF!</v>
      </c>
    </row>
    <row r="6" spans="1:25" x14ac:dyDescent="0.4">
      <c r="A6">
        <v>4</v>
      </c>
      <c r="B6" t="s">
        <v>37</v>
      </c>
      <c r="C6" t="str">
        <f t="shared" si="4"/>
        <v>4佐藤 二郎</v>
      </c>
      <c r="D6" t="s">
        <v>32</v>
      </c>
      <c r="G6" t="e">
        <f t="shared" ca="1" si="0"/>
        <v>#REF!</v>
      </c>
      <c r="I6" t="e">
        <f t="shared" ca="1" si="1"/>
        <v>#REF!</v>
      </c>
      <c r="K6" s="33" t="e">
        <f t="shared" ca="1" si="2"/>
        <v>#REF!</v>
      </c>
      <c r="L6" s="33" t="e">
        <f t="shared" ca="1" si="3"/>
        <v>#REF!</v>
      </c>
    </row>
    <row r="7" spans="1:25" x14ac:dyDescent="0.4">
      <c r="A7">
        <v>5</v>
      </c>
      <c r="B7" t="s">
        <v>38</v>
      </c>
      <c r="C7" t="str">
        <f t="shared" si="4"/>
        <v>5雇用 太郎</v>
      </c>
      <c r="D7" t="s">
        <v>32</v>
      </c>
      <c r="G7" t="e">
        <f t="shared" ca="1" si="0"/>
        <v>#REF!</v>
      </c>
      <c r="I7" t="e">
        <f t="shared" ca="1" si="1"/>
        <v>#REF!</v>
      </c>
      <c r="K7" s="33" t="e">
        <f t="shared" ca="1" si="2"/>
        <v>#REF!</v>
      </c>
      <c r="L7" s="33" t="e">
        <f t="shared" ca="1" si="3"/>
        <v>#REF!</v>
      </c>
    </row>
    <row r="8" spans="1:25" x14ac:dyDescent="0.4">
      <c r="A8">
        <v>6</v>
      </c>
      <c r="B8" t="s">
        <v>39</v>
      </c>
      <c r="C8" t="str">
        <f t="shared" si="4"/>
        <v>6協会 太郎</v>
      </c>
      <c r="D8" t="s">
        <v>34</v>
      </c>
      <c r="G8" t="e">
        <f t="shared" ca="1" si="0"/>
        <v>#REF!</v>
      </c>
      <c r="I8" t="e">
        <f t="shared" ca="1" si="1"/>
        <v>#REF!</v>
      </c>
      <c r="K8" s="33" t="e">
        <f t="shared" ca="1" si="2"/>
        <v>#REF!</v>
      </c>
      <c r="L8" s="33" t="e">
        <f t="shared" ca="1" si="3"/>
        <v>#REF!</v>
      </c>
    </row>
    <row r="9" spans="1:25" x14ac:dyDescent="0.4">
      <c r="A9">
        <v>7</v>
      </c>
      <c r="B9" t="s">
        <v>40</v>
      </c>
      <c r="C9" t="str">
        <f t="shared" si="4"/>
        <v>7山田 次郎</v>
      </c>
      <c r="D9" t="s">
        <v>34</v>
      </c>
      <c r="G9" t="e">
        <f t="shared" ca="1" si="0"/>
        <v>#REF!</v>
      </c>
      <c r="I9" t="e">
        <f t="shared" ca="1" si="1"/>
        <v>#REF!</v>
      </c>
      <c r="K9" s="33" t="e">
        <f t="shared" ca="1" si="2"/>
        <v>#REF!</v>
      </c>
      <c r="L9" s="33" t="e">
        <f t="shared" ca="1" si="3"/>
        <v>#REF!</v>
      </c>
    </row>
    <row r="10" spans="1:25" x14ac:dyDescent="0.4">
      <c r="A10">
        <v>8</v>
      </c>
      <c r="B10" t="s">
        <v>41</v>
      </c>
      <c r="C10" t="str">
        <f t="shared" si="4"/>
        <v>8労働 三郎</v>
      </c>
      <c r="D10" t="s">
        <v>36</v>
      </c>
      <c r="G10" t="e">
        <f t="shared" ca="1" si="0"/>
        <v>#REF!</v>
      </c>
      <c r="I10" t="e">
        <f t="shared" ca="1" si="1"/>
        <v>#REF!</v>
      </c>
      <c r="K10" s="33" t="e">
        <f t="shared" ca="1" si="2"/>
        <v>#REF!</v>
      </c>
      <c r="L10" s="33" t="e">
        <f t="shared" ca="1" si="3"/>
        <v>#REF!</v>
      </c>
    </row>
    <row r="11" spans="1:25" x14ac:dyDescent="0.4">
      <c r="A11">
        <v>9</v>
      </c>
      <c r="B11" t="s">
        <v>42</v>
      </c>
      <c r="C11" t="str">
        <f t="shared" si="4"/>
        <v>9建設 実</v>
      </c>
      <c r="D11" t="s">
        <v>36</v>
      </c>
      <c r="G11" t="e">
        <f t="shared" ca="1" si="0"/>
        <v>#REF!</v>
      </c>
      <c r="I11" t="e">
        <f t="shared" ca="1" si="1"/>
        <v>#REF!</v>
      </c>
      <c r="K11" s="33" t="e">
        <f t="shared" ca="1" si="2"/>
        <v>#REF!</v>
      </c>
      <c r="L11" s="33" t="e">
        <f t="shared" ca="1" si="3"/>
        <v>#REF!</v>
      </c>
    </row>
    <row r="12" spans="1:25" x14ac:dyDescent="0.4">
      <c r="A12">
        <v>10</v>
      </c>
      <c r="B12" t="s">
        <v>43</v>
      </c>
      <c r="C12" t="str">
        <f t="shared" si="4"/>
        <v>10佐藤 和夫</v>
      </c>
      <c r="D12" t="s">
        <v>36</v>
      </c>
      <c r="G12" t="e">
        <f t="shared" ca="1" si="0"/>
        <v>#REF!</v>
      </c>
      <c r="I12" t="e">
        <f t="shared" ca="1" si="1"/>
        <v>#REF!</v>
      </c>
      <c r="K12" s="33" t="e">
        <f t="shared" ca="1" si="2"/>
        <v>#REF!</v>
      </c>
      <c r="L12" s="33" t="e">
        <f t="shared" ca="1" si="3"/>
        <v>#REF!</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00B0F0"/>
    <pageSetUpPr fitToPage="1"/>
  </sheetPr>
  <dimension ref="B1:AC40"/>
  <sheetViews>
    <sheetView zoomScale="70" zoomScaleNormal="70" workbookViewId="0">
      <selection activeCell="B3" sqref="B3"/>
    </sheetView>
  </sheetViews>
  <sheetFormatPr defaultRowHeight="18.75" x14ac:dyDescent="0.4"/>
  <cols>
    <col min="1" max="1" width="2" customWidth="1"/>
    <col min="2" max="2" width="17.875" customWidth="1"/>
    <col min="3" max="3" width="6.375" customWidth="1"/>
    <col min="4" max="5" width="8.75" bestFit="1" customWidth="1"/>
    <col min="6" max="7" width="9" customWidth="1"/>
    <col min="8" max="8" width="8.25" bestFit="1" customWidth="1"/>
    <col min="9" max="9" width="9.125" customWidth="1"/>
    <col min="10" max="11" width="8.625" customWidth="1"/>
    <col min="12" max="13" width="8.25" bestFit="1" customWidth="1"/>
    <col min="14" max="14" width="8.25" customWidth="1"/>
    <col min="21" max="21" width="7.25" customWidth="1"/>
    <col min="22" max="23" width="8.75" customWidth="1"/>
    <col min="24" max="25" width="21.625" customWidth="1"/>
    <col min="26" max="26" width="14.375" customWidth="1"/>
    <col min="27" max="27" width="7.875" customWidth="1"/>
    <col min="33" max="33" width="30.375" customWidth="1"/>
  </cols>
  <sheetData>
    <row r="1" spans="2:29" x14ac:dyDescent="0.4">
      <c r="B1" s="2">
        <f>B2</f>
        <v>45078</v>
      </c>
    </row>
    <row r="2" spans="2:29" ht="30" x14ac:dyDescent="0.4">
      <c r="B2" s="60">
        <v>45078</v>
      </c>
      <c r="C2" s="1"/>
      <c r="L2" s="58"/>
      <c r="M2" t="str">
        <f ca="1">RIGHT(CELL("filename",A1),LEN(CELL("filename",A1))-FIND("]",CELL("filename",A1)))</f>
        <v>0ひながた</v>
      </c>
      <c r="N2" s="58"/>
    </row>
    <row r="3" spans="2:29" x14ac:dyDescent="0.4">
      <c r="B3" s="47" t="str">
        <f>"～"&amp;TEXT(EDATE(B2,1)-1, "yyyy/m/d")</f>
        <v>～2023/6/30</v>
      </c>
      <c r="C3" s="2"/>
      <c r="D3" s="2"/>
      <c r="E3" s="2"/>
    </row>
    <row r="4" spans="2:29" x14ac:dyDescent="0.4">
      <c r="B4" s="4" t="s">
        <v>59</v>
      </c>
      <c r="C4" s="4"/>
      <c r="D4" s="44" t="s">
        <v>7</v>
      </c>
      <c r="E4" s="44" t="s">
        <v>7</v>
      </c>
      <c r="F4" s="44" t="s">
        <v>5</v>
      </c>
      <c r="G4" s="44" t="s">
        <v>7</v>
      </c>
      <c r="H4" s="44" t="s">
        <v>6</v>
      </c>
      <c r="I4" s="44" t="s">
        <v>6</v>
      </c>
      <c r="J4" s="44" t="s">
        <v>6</v>
      </c>
      <c r="K4" s="44" t="s">
        <v>6</v>
      </c>
      <c r="L4" s="44"/>
      <c r="M4" s="50" t="s">
        <v>0</v>
      </c>
      <c r="N4" s="50" t="s">
        <v>1</v>
      </c>
      <c r="O4" s="50" t="s">
        <v>1</v>
      </c>
      <c r="P4" s="44"/>
      <c r="Q4" s="50" t="s">
        <v>2</v>
      </c>
      <c r="R4" s="44"/>
      <c r="S4" s="51" t="s">
        <v>3</v>
      </c>
      <c r="T4" s="51" t="s">
        <v>3</v>
      </c>
      <c r="U4" s="50" t="s">
        <v>3</v>
      </c>
      <c r="V4" s="50" t="s">
        <v>4</v>
      </c>
      <c r="W4" s="50" t="s">
        <v>1</v>
      </c>
      <c r="X4" s="44" t="s">
        <v>88</v>
      </c>
      <c r="Y4" s="44" t="s">
        <v>88</v>
      </c>
    </row>
    <row r="5" spans="2:29" ht="56.25" x14ac:dyDescent="0.4">
      <c r="I5" s="34"/>
      <c r="L5" s="3" t="s">
        <v>17</v>
      </c>
      <c r="M5" s="3" t="s">
        <v>18</v>
      </c>
      <c r="N5" s="3" t="s">
        <v>19</v>
      </c>
      <c r="O5" s="3" t="s">
        <v>20</v>
      </c>
      <c r="P5" s="3" t="s">
        <v>21</v>
      </c>
      <c r="Q5" s="3" t="s">
        <v>60</v>
      </c>
      <c r="R5" s="3" t="s">
        <v>82</v>
      </c>
      <c r="S5" s="3" t="s">
        <v>22</v>
      </c>
      <c r="T5" s="3" t="s">
        <v>86</v>
      </c>
      <c r="U5" s="3" t="s">
        <v>23</v>
      </c>
      <c r="V5" s="3" t="s">
        <v>24</v>
      </c>
      <c r="W5" s="3" t="s">
        <v>61</v>
      </c>
    </row>
    <row r="6" spans="2:29" ht="19.5" thickBot="1" x14ac:dyDescent="0.45">
      <c r="B6" s="43" t="s">
        <v>9</v>
      </c>
      <c r="C6" s="43" t="s">
        <v>10</v>
      </c>
      <c r="D6" s="43" t="s">
        <v>8</v>
      </c>
      <c r="E6" s="43" t="s">
        <v>11</v>
      </c>
      <c r="F6" s="43" t="s">
        <v>12</v>
      </c>
      <c r="G6" s="43" t="s">
        <v>13</v>
      </c>
      <c r="H6" s="43" t="s">
        <v>14</v>
      </c>
      <c r="I6" s="43" t="s">
        <v>15</v>
      </c>
      <c r="J6" s="43" t="s">
        <v>57</v>
      </c>
      <c r="K6" s="43" t="s">
        <v>58</v>
      </c>
      <c r="L6" s="6"/>
      <c r="M6" s="9">
        <v>0.16666666666666666</v>
      </c>
      <c r="N6" s="7">
        <v>0.3125</v>
      </c>
      <c r="O6" s="7">
        <v>0.33333333333333331</v>
      </c>
      <c r="P6" s="8">
        <v>1.0416666666666667</v>
      </c>
      <c r="Q6" s="6"/>
      <c r="R6" s="6"/>
      <c r="S6" s="31">
        <v>1.6666666666666667</v>
      </c>
      <c r="T6" s="31">
        <v>2.5</v>
      </c>
      <c r="U6" s="35">
        <v>0.91666666666666663</v>
      </c>
      <c r="V6" s="35"/>
      <c r="W6" s="35"/>
      <c r="X6" s="29" t="s">
        <v>84</v>
      </c>
      <c r="Y6" s="29" t="s">
        <v>85</v>
      </c>
      <c r="Z6" s="43" t="s">
        <v>9</v>
      </c>
      <c r="AA6" s="43" t="s">
        <v>10</v>
      </c>
    </row>
    <row r="7" spans="2:29" ht="19.5" thickTop="1" x14ac:dyDescent="0.4">
      <c r="B7" s="10">
        <f>B2</f>
        <v>45078</v>
      </c>
      <c r="C7" s="11" t="str">
        <f>CHOOSE(WEEKDAY(B7),"日","月","火","水","木","金","土")</f>
        <v>木</v>
      </c>
      <c r="D7" s="12" t="s">
        <v>56</v>
      </c>
      <c r="E7" s="13"/>
      <c r="F7" s="14"/>
      <c r="G7" s="14"/>
      <c r="H7" s="15"/>
      <c r="I7" s="15"/>
      <c r="J7" s="16"/>
      <c r="K7" s="16"/>
      <c r="L7" s="17">
        <f>IF(D7="", I7-H7-J7-K7, 0)</f>
        <v>0</v>
      </c>
      <c r="M7" s="17">
        <f t="shared" ref="M7:M16" si="0">IF(F7=0.5,MAX($N$6-$M$6-L7,0),IF(OR(D7&lt;&gt;"", E7&lt;&gt;"", F7=1, H7=""),0,MAX($N$6-L7,0)))</f>
        <v>0</v>
      </c>
      <c r="N7" s="17">
        <f t="shared" ref="N7:N13" si="1">IF(E7="", MIN($N$6,L7), 0)</f>
        <v>0</v>
      </c>
      <c r="O7" s="17">
        <f t="shared" ref="O7:O18" ca="1" si="2">IF(OR(S7="", S7=0), MIN(L7,$O$6)-N7, MIN(MAX(MIN(L7,$O$6)-S7, 0), $O$6))</f>
        <v>0</v>
      </c>
      <c r="P7" s="17">
        <f t="shared" ref="P7:P12" si="3">IF(L7&lt;&gt;"", MIN(L7, TIME(8,0,0)), "")</f>
        <v>0</v>
      </c>
      <c r="Q7" s="17">
        <f>IF(L7&gt;$O$6, L7-$O$6, 0)</f>
        <v>0</v>
      </c>
      <c r="R7" s="17">
        <f ca="1">O7+Q7</f>
        <v>0</v>
      </c>
      <c r="S7" s="18" t="str">
        <f t="shared" ref="S7:S37" ca="1" si="4">IF(B7&gt;$B$3, "", IF(C7="土", MAX(VALUE(SUM(OFFSET(P7,-6,0,7,1))-$S$6), VALUE(0)), IF(AND(B7=$B$3,C7="金"), MAX(VALUE(SUM(OFFSET(P7,-5,0,6,1))-$S$6), VALUE(0)),"")))</f>
        <v/>
      </c>
      <c r="T7" s="59"/>
      <c r="U7" s="17">
        <f t="shared" ref="U7:U37" si="5">IF($U$6&lt;I7,MIN(MAX(I7,$AC$6),"29:00")-MAX(H7,$U$6)-K7, 0)</f>
        <v>0</v>
      </c>
      <c r="V7" s="17" t="str">
        <f t="shared" ref="V7:V13" si="6">IF(AND(D7&lt;&gt;"", H7&lt;&gt;""), I7-H7-J7-K7, "")</f>
        <v/>
      </c>
      <c r="W7" s="17" t="str">
        <f t="shared" ref="W7:W12" si="7">IF(AND(E7&lt;&gt;"", H7&lt;&gt;""), L7-O7-Q7, "")</f>
        <v/>
      </c>
      <c r="X7" s="19"/>
      <c r="Y7" s="19"/>
      <c r="Z7" s="10">
        <f>B2</f>
        <v>45078</v>
      </c>
      <c r="AA7" s="11" t="str">
        <f>CHOOSE(WEEKDAY(Z7),"日","月","火","水","木","金","土")</f>
        <v>木</v>
      </c>
    </row>
    <row r="8" spans="2:29" x14ac:dyDescent="0.4">
      <c r="B8" s="20">
        <f>B7+1</f>
        <v>45079</v>
      </c>
      <c r="C8" s="11" t="str">
        <f t="shared" ref="C8:C37" si="8">CHOOSE(WEEKDAY(B8),"日","月","火","水","木","金","土")</f>
        <v>金</v>
      </c>
      <c r="D8" s="12"/>
      <c r="E8" s="13"/>
      <c r="F8" s="21">
        <v>1</v>
      </c>
      <c r="G8" s="21"/>
      <c r="H8" s="22"/>
      <c r="I8" s="22"/>
      <c r="J8" s="23"/>
      <c r="K8" s="16"/>
      <c r="L8" s="17">
        <f t="shared" ref="L8:L37" si="9">IF(D8="", I8-H8-J8-K8, 0)</f>
        <v>0</v>
      </c>
      <c r="M8" s="17">
        <f t="shared" si="0"/>
        <v>0</v>
      </c>
      <c r="N8" s="17">
        <f t="shared" si="1"/>
        <v>0</v>
      </c>
      <c r="O8" s="17">
        <f t="shared" ca="1" si="2"/>
        <v>0</v>
      </c>
      <c r="P8" s="24">
        <f t="shared" si="3"/>
        <v>0</v>
      </c>
      <c r="Q8" s="17">
        <f t="shared" ref="Q8:Q37" si="10">IF(L8&gt;$O$6, L8-$O$6, 0)</f>
        <v>0</v>
      </c>
      <c r="R8" s="17">
        <f t="shared" ref="R8:R37" ca="1" si="11">O8+Q8</f>
        <v>0</v>
      </c>
      <c r="S8" s="24" t="str">
        <f t="shared" ca="1" si="4"/>
        <v/>
      </c>
      <c r="T8" s="17"/>
      <c r="U8" s="17">
        <f t="shared" si="5"/>
        <v>0</v>
      </c>
      <c r="V8" s="17" t="str">
        <f t="shared" si="6"/>
        <v/>
      </c>
      <c r="W8" s="17" t="str">
        <f t="shared" si="7"/>
        <v/>
      </c>
      <c r="X8" s="25"/>
      <c r="Y8" s="25"/>
      <c r="Z8" s="20">
        <f>Z7+1</f>
        <v>45079</v>
      </c>
      <c r="AA8" s="11" t="str">
        <f t="shared" ref="AA8:AA37" si="12">CHOOSE(WEEKDAY(Z8),"日","月","火","水","木","金","土")</f>
        <v>金</v>
      </c>
    </row>
    <row r="9" spans="2:29" x14ac:dyDescent="0.4">
      <c r="B9" s="20">
        <f>B8+1</f>
        <v>45080</v>
      </c>
      <c r="C9" s="11" t="str">
        <f t="shared" si="8"/>
        <v>土</v>
      </c>
      <c r="D9" s="12"/>
      <c r="E9" s="13"/>
      <c r="F9" s="21"/>
      <c r="G9" s="21" t="s">
        <v>13</v>
      </c>
      <c r="H9" s="22"/>
      <c r="I9" s="22"/>
      <c r="J9" s="23"/>
      <c r="K9" s="16"/>
      <c r="L9" s="17">
        <f t="shared" si="9"/>
        <v>0</v>
      </c>
      <c r="M9" s="17">
        <f t="shared" si="0"/>
        <v>0</v>
      </c>
      <c r="N9" s="17">
        <f t="shared" si="1"/>
        <v>0</v>
      </c>
      <c r="O9" s="17">
        <f t="shared" ca="1" si="2"/>
        <v>0</v>
      </c>
      <c r="P9" s="24">
        <f t="shared" si="3"/>
        <v>0</v>
      </c>
      <c r="Q9" s="17">
        <f t="shared" si="10"/>
        <v>0</v>
      </c>
      <c r="R9" s="17">
        <f t="shared" ca="1" si="11"/>
        <v>0</v>
      </c>
      <c r="S9" s="24">
        <f t="shared" ca="1" si="4"/>
        <v>0</v>
      </c>
      <c r="T9" s="17"/>
      <c r="U9" s="17">
        <f t="shared" si="5"/>
        <v>0</v>
      </c>
      <c r="V9" s="17" t="str">
        <f t="shared" si="6"/>
        <v/>
      </c>
      <c r="W9" s="17" t="str">
        <f t="shared" si="7"/>
        <v/>
      </c>
      <c r="X9" s="25"/>
      <c r="Y9" s="25"/>
      <c r="Z9" s="20">
        <f>Z8+1</f>
        <v>45080</v>
      </c>
      <c r="AA9" s="11" t="str">
        <f t="shared" si="12"/>
        <v>土</v>
      </c>
    </row>
    <row r="10" spans="2:29" x14ac:dyDescent="0.4">
      <c r="B10" s="20">
        <f t="shared" ref="B10:B37" si="13">B9+1</f>
        <v>45081</v>
      </c>
      <c r="C10" s="11" t="str">
        <f t="shared" si="8"/>
        <v>日</v>
      </c>
      <c r="D10" s="12"/>
      <c r="E10" s="13"/>
      <c r="F10" s="21"/>
      <c r="G10" s="21"/>
      <c r="H10" s="22">
        <v>0</v>
      </c>
      <c r="I10" s="22">
        <v>0.625</v>
      </c>
      <c r="J10" s="23">
        <v>2.0833333333333332E-2</v>
      </c>
      <c r="K10" s="16"/>
      <c r="L10" s="17">
        <f t="shared" si="9"/>
        <v>0.60416666666666663</v>
      </c>
      <c r="M10" s="17">
        <f t="shared" si="0"/>
        <v>0</v>
      </c>
      <c r="N10" s="17">
        <f t="shared" si="1"/>
        <v>0.3125</v>
      </c>
      <c r="O10" s="17">
        <f t="shared" ca="1" si="2"/>
        <v>2.0833333333333315E-2</v>
      </c>
      <c r="P10" s="24">
        <f t="shared" si="3"/>
        <v>0.33333333333333331</v>
      </c>
      <c r="Q10" s="17">
        <f t="shared" si="10"/>
        <v>0.27083333333333331</v>
      </c>
      <c r="R10" s="17">
        <f t="shared" ca="1" si="11"/>
        <v>0.29166666666666663</v>
      </c>
      <c r="S10" s="24" t="str">
        <f t="shared" ca="1" si="4"/>
        <v/>
      </c>
      <c r="T10" s="17"/>
      <c r="U10" s="17">
        <f t="shared" si="5"/>
        <v>0</v>
      </c>
      <c r="V10" s="17" t="str">
        <f t="shared" si="6"/>
        <v/>
      </c>
      <c r="W10" s="17" t="str">
        <f t="shared" si="7"/>
        <v/>
      </c>
      <c r="X10" s="25"/>
      <c r="Y10" s="25"/>
      <c r="Z10" s="20">
        <f t="shared" ref="Z10:Z37" si="14">Z9+1</f>
        <v>45081</v>
      </c>
      <c r="AA10" s="11" t="str">
        <f t="shared" si="12"/>
        <v>日</v>
      </c>
    </row>
    <row r="11" spans="2:29" x14ac:dyDescent="0.4">
      <c r="B11" s="20">
        <f t="shared" si="13"/>
        <v>45082</v>
      </c>
      <c r="C11" s="11" t="str">
        <f t="shared" si="8"/>
        <v>月</v>
      </c>
      <c r="D11" s="12"/>
      <c r="E11" s="13"/>
      <c r="F11" s="21"/>
      <c r="G11" s="21"/>
      <c r="H11" s="22">
        <v>0.375</v>
      </c>
      <c r="I11" s="22">
        <v>0.875</v>
      </c>
      <c r="J11" s="23">
        <v>4.1666666666666664E-2</v>
      </c>
      <c r="K11" s="16"/>
      <c r="L11" s="17">
        <f t="shared" si="9"/>
        <v>0.45833333333333331</v>
      </c>
      <c r="M11" s="17">
        <f t="shared" si="0"/>
        <v>0</v>
      </c>
      <c r="N11" s="17">
        <f t="shared" si="1"/>
        <v>0.3125</v>
      </c>
      <c r="O11" s="17">
        <f t="shared" ca="1" si="2"/>
        <v>2.0833333333333315E-2</v>
      </c>
      <c r="P11" s="24">
        <f t="shared" si="3"/>
        <v>0.33333333333333331</v>
      </c>
      <c r="Q11" s="17">
        <f t="shared" si="10"/>
        <v>0.125</v>
      </c>
      <c r="R11" s="17">
        <f t="shared" ca="1" si="11"/>
        <v>0.14583333333333331</v>
      </c>
      <c r="S11" s="24" t="str">
        <f t="shared" ca="1" si="4"/>
        <v/>
      </c>
      <c r="T11" s="17"/>
      <c r="U11" s="17">
        <f t="shared" si="5"/>
        <v>0</v>
      </c>
      <c r="V11" s="17" t="str">
        <f t="shared" si="6"/>
        <v/>
      </c>
      <c r="W11" s="17" t="str">
        <f t="shared" si="7"/>
        <v/>
      </c>
      <c r="X11" s="25"/>
      <c r="Y11" s="25"/>
      <c r="Z11" s="20">
        <f t="shared" si="14"/>
        <v>45082</v>
      </c>
      <c r="AA11" s="11" t="str">
        <f t="shared" si="12"/>
        <v>月</v>
      </c>
    </row>
    <row r="12" spans="2:29" x14ac:dyDescent="0.4">
      <c r="B12" s="20">
        <f t="shared" si="13"/>
        <v>45083</v>
      </c>
      <c r="C12" s="11" t="str">
        <f t="shared" si="8"/>
        <v>火</v>
      </c>
      <c r="D12" s="12"/>
      <c r="E12" s="13"/>
      <c r="F12" s="21"/>
      <c r="G12" s="21"/>
      <c r="H12" s="22"/>
      <c r="I12" s="22"/>
      <c r="J12" s="23"/>
      <c r="K12" s="16"/>
      <c r="L12" s="17">
        <f t="shared" si="9"/>
        <v>0</v>
      </c>
      <c r="M12" s="17">
        <f t="shared" si="0"/>
        <v>0</v>
      </c>
      <c r="N12" s="17">
        <f t="shared" si="1"/>
        <v>0</v>
      </c>
      <c r="O12" s="17">
        <f t="shared" ca="1" si="2"/>
        <v>0</v>
      </c>
      <c r="P12" s="24">
        <f t="shared" si="3"/>
        <v>0</v>
      </c>
      <c r="Q12" s="17">
        <f t="shared" si="10"/>
        <v>0</v>
      </c>
      <c r="R12" s="17">
        <f t="shared" ca="1" si="11"/>
        <v>0</v>
      </c>
      <c r="S12" s="24" t="str">
        <f t="shared" ca="1" si="4"/>
        <v/>
      </c>
      <c r="T12" s="17"/>
      <c r="U12" s="17">
        <f t="shared" si="5"/>
        <v>0</v>
      </c>
      <c r="V12" s="17" t="str">
        <f t="shared" si="6"/>
        <v/>
      </c>
      <c r="W12" s="17" t="str">
        <f t="shared" si="7"/>
        <v/>
      </c>
      <c r="X12" s="25"/>
      <c r="Y12" s="25"/>
      <c r="Z12" s="20">
        <f t="shared" si="14"/>
        <v>45083</v>
      </c>
      <c r="AA12" s="11" t="str">
        <f t="shared" si="12"/>
        <v>火</v>
      </c>
    </row>
    <row r="13" spans="2:29" x14ac:dyDescent="0.4">
      <c r="B13" s="20">
        <f t="shared" si="13"/>
        <v>45084</v>
      </c>
      <c r="C13" s="11" t="str">
        <f t="shared" si="8"/>
        <v>水</v>
      </c>
      <c r="D13" s="12"/>
      <c r="E13" s="13" t="s">
        <v>56</v>
      </c>
      <c r="F13" s="21"/>
      <c r="G13" s="21"/>
      <c r="H13" s="22"/>
      <c r="I13" s="22"/>
      <c r="J13" s="23"/>
      <c r="K13" s="16"/>
      <c r="L13" s="17">
        <f t="shared" si="9"/>
        <v>0</v>
      </c>
      <c r="M13" s="17">
        <f t="shared" si="0"/>
        <v>0</v>
      </c>
      <c r="N13" s="17">
        <f t="shared" si="1"/>
        <v>0</v>
      </c>
      <c r="O13" s="17">
        <f t="shared" ca="1" si="2"/>
        <v>0</v>
      </c>
      <c r="P13" s="24">
        <f>IF(L13&lt;&gt;"", MIN(L13, TIME(8,0,0)), "")</f>
        <v>0</v>
      </c>
      <c r="Q13" s="17">
        <f t="shared" si="10"/>
        <v>0</v>
      </c>
      <c r="R13" s="17">
        <f t="shared" ca="1" si="11"/>
        <v>0</v>
      </c>
      <c r="S13" s="24" t="str">
        <f t="shared" ca="1" si="4"/>
        <v/>
      </c>
      <c r="T13" s="17"/>
      <c r="U13" s="17">
        <f t="shared" si="5"/>
        <v>0</v>
      </c>
      <c r="V13" s="17" t="str">
        <f t="shared" si="6"/>
        <v/>
      </c>
      <c r="W13" s="17" t="str">
        <f>IF(AND(E13&lt;&gt;"", H13&lt;&gt;""), L13-O13-Q13, "")</f>
        <v/>
      </c>
      <c r="X13" s="25"/>
      <c r="Y13" s="25"/>
      <c r="Z13" s="20">
        <f t="shared" si="14"/>
        <v>45084</v>
      </c>
      <c r="AA13" s="11" t="str">
        <f t="shared" si="12"/>
        <v>水</v>
      </c>
      <c r="AC13" s="26"/>
    </row>
    <row r="14" spans="2:29" x14ac:dyDescent="0.4">
      <c r="B14" s="20">
        <f t="shared" si="13"/>
        <v>45085</v>
      </c>
      <c r="C14" s="11" t="str">
        <f t="shared" si="8"/>
        <v>木</v>
      </c>
      <c r="D14" s="12" t="s">
        <v>56</v>
      </c>
      <c r="E14" s="13"/>
      <c r="F14" s="21"/>
      <c r="G14" s="21"/>
      <c r="H14" s="22"/>
      <c r="I14" s="22"/>
      <c r="J14" s="23"/>
      <c r="K14" s="16"/>
      <c r="L14" s="17">
        <f t="shared" si="9"/>
        <v>0</v>
      </c>
      <c r="M14" s="17">
        <f t="shared" si="0"/>
        <v>0</v>
      </c>
      <c r="N14" s="17">
        <f>IF(E14="", MIN($N$6,L14), 0)</f>
        <v>0</v>
      </c>
      <c r="O14" s="17">
        <f t="shared" ca="1" si="2"/>
        <v>0</v>
      </c>
      <c r="P14" s="24">
        <f t="shared" ref="P14:P37" si="15">IF(L14&lt;&gt;"", MIN(L14, TIME(8,0,0)), "")</f>
        <v>0</v>
      </c>
      <c r="Q14" s="17">
        <f t="shared" si="10"/>
        <v>0</v>
      </c>
      <c r="R14" s="17">
        <f t="shared" ca="1" si="11"/>
        <v>0</v>
      </c>
      <c r="S14" s="24" t="str">
        <f t="shared" ca="1" si="4"/>
        <v/>
      </c>
      <c r="T14" s="17"/>
      <c r="U14" s="17">
        <f t="shared" si="5"/>
        <v>0</v>
      </c>
      <c r="V14" s="17" t="str">
        <f>IF(AND(D14&lt;&gt;"", H14&lt;&gt;""), I14-H14-J14-K14, "")</f>
        <v/>
      </c>
      <c r="W14" s="17" t="str">
        <f t="shared" ref="W14:W37" si="16">IF(AND(E14&lt;&gt;"", H14&lt;&gt;""), L14-O14-Q14, "")</f>
        <v/>
      </c>
      <c r="X14" s="25"/>
      <c r="Y14" s="25"/>
      <c r="Z14" s="20">
        <f t="shared" si="14"/>
        <v>45085</v>
      </c>
      <c r="AA14" s="11" t="str">
        <f t="shared" si="12"/>
        <v>木</v>
      </c>
    </row>
    <row r="15" spans="2:29" x14ac:dyDescent="0.4">
      <c r="B15" s="20">
        <f t="shared" si="13"/>
        <v>45086</v>
      </c>
      <c r="C15" s="11" t="str">
        <f t="shared" si="8"/>
        <v>金</v>
      </c>
      <c r="D15" s="12"/>
      <c r="E15" s="13"/>
      <c r="F15" s="21"/>
      <c r="G15" s="21"/>
      <c r="H15" s="22">
        <v>0.375</v>
      </c>
      <c r="I15" s="22">
        <v>0.75</v>
      </c>
      <c r="J15" s="23">
        <v>4.1666666666666664E-2</v>
      </c>
      <c r="K15" s="16"/>
      <c r="L15" s="17">
        <f t="shared" si="9"/>
        <v>0.33333333333333331</v>
      </c>
      <c r="M15" s="17">
        <f t="shared" si="0"/>
        <v>0</v>
      </c>
      <c r="N15" s="17">
        <f>IF(E15="", MIN($N$6,L15), 0)</f>
        <v>0.3125</v>
      </c>
      <c r="O15" s="17">
        <f t="shared" ca="1" si="2"/>
        <v>2.0833333333333315E-2</v>
      </c>
      <c r="P15" s="24">
        <f t="shared" si="15"/>
        <v>0.33333333333333331</v>
      </c>
      <c r="Q15" s="17">
        <f t="shared" si="10"/>
        <v>0</v>
      </c>
      <c r="R15" s="17">
        <f t="shared" ca="1" si="11"/>
        <v>2.0833333333333315E-2</v>
      </c>
      <c r="S15" s="24" t="str">
        <f t="shared" ca="1" si="4"/>
        <v/>
      </c>
      <c r="T15" s="17"/>
      <c r="U15" s="17">
        <f t="shared" si="5"/>
        <v>0</v>
      </c>
      <c r="V15" s="17" t="str">
        <f t="shared" ref="V15:V37" si="17">IF(AND(D15&lt;&gt;"", H15&lt;&gt;""), I15-H15-J15-K15, "")</f>
        <v/>
      </c>
      <c r="W15" s="17" t="str">
        <f t="shared" si="16"/>
        <v/>
      </c>
      <c r="X15" s="25"/>
      <c r="Y15" s="25"/>
      <c r="Z15" s="20">
        <f t="shared" si="14"/>
        <v>45086</v>
      </c>
      <c r="AA15" s="11" t="str">
        <f t="shared" si="12"/>
        <v>金</v>
      </c>
    </row>
    <row r="16" spans="2:29" x14ac:dyDescent="0.4">
      <c r="B16" s="20">
        <f t="shared" si="13"/>
        <v>45087</v>
      </c>
      <c r="C16" s="11" t="str">
        <f t="shared" si="8"/>
        <v>土</v>
      </c>
      <c r="D16" s="12"/>
      <c r="E16" s="13"/>
      <c r="F16" s="21"/>
      <c r="G16" s="21"/>
      <c r="H16" s="22">
        <v>0.375</v>
      </c>
      <c r="I16" s="22">
        <v>0.75</v>
      </c>
      <c r="J16" s="23">
        <v>4.1666666666666664E-2</v>
      </c>
      <c r="K16" s="16"/>
      <c r="L16" s="17">
        <f t="shared" si="9"/>
        <v>0.33333333333333331</v>
      </c>
      <c r="M16" s="17">
        <f t="shared" si="0"/>
        <v>0</v>
      </c>
      <c r="N16" s="17">
        <f t="shared" ref="N16:N37" si="18">IF(E16="", MIN($N$6,L16), 0)</f>
        <v>0.3125</v>
      </c>
      <c r="O16" s="17">
        <f t="shared" ca="1" si="2"/>
        <v>2.0833333333333315E-2</v>
      </c>
      <c r="P16" s="24">
        <f t="shared" si="15"/>
        <v>0.33333333333333331</v>
      </c>
      <c r="Q16" s="17">
        <f t="shared" si="10"/>
        <v>0</v>
      </c>
      <c r="R16" s="17">
        <f t="shared" ca="1" si="11"/>
        <v>2.0833333333333315E-2</v>
      </c>
      <c r="S16" s="24">
        <f t="shared" ca="1" si="4"/>
        <v>0</v>
      </c>
      <c r="T16" s="17"/>
      <c r="U16" s="17">
        <f t="shared" si="5"/>
        <v>0</v>
      </c>
      <c r="V16" s="17" t="str">
        <f t="shared" si="17"/>
        <v/>
      </c>
      <c r="W16" s="17" t="str">
        <f t="shared" si="16"/>
        <v/>
      </c>
      <c r="X16" s="25"/>
      <c r="Y16" s="25"/>
      <c r="Z16" s="20">
        <f t="shared" si="14"/>
        <v>45087</v>
      </c>
      <c r="AA16" s="11" t="str">
        <f t="shared" si="12"/>
        <v>土</v>
      </c>
    </row>
    <row r="17" spans="2:27" x14ac:dyDescent="0.4">
      <c r="B17" s="20">
        <f t="shared" si="13"/>
        <v>45088</v>
      </c>
      <c r="C17" s="11" t="str">
        <f t="shared" si="8"/>
        <v>日</v>
      </c>
      <c r="D17" s="12"/>
      <c r="E17" s="13"/>
      <c r="F17" s="21"/>
      <c r="G17" s="21"/>
      <c r="H17" s="22">
        <v>0.375</v>
      </c>
      <c r="I17" s="22">
        <v>1.0833333333333333</v>
      </c>
      <c r="J17" s="23">
        <v>4.1666666666666664E-2</v>
      </c>
      <c r="K17" s="16"/>
      <c r="L17" s="17">
        <f t="shared" si="9"/>
        <v>0.66666666666666663</v>
      </c>
      <c r="M17" s="17">
        <f t="shared" ref="M17:M21" si="19">IF(F17=0.5,MAX($N$6-$M$6-L17,0),IF(OR(D17&lt;&gt;"", E17&lt;&gt;"", F17=1, H17=""),0,MAX($N$6-L17,0)))</f>
        <v>0</v>
      </c>
      <c r="N17" s="17">
        <f t="shared" si="18"/>
        <v>0.3125</v>
      </c>
      <c r="O17" s="17">
        <f t="shared" ca="1" si="2"/>
        <v>2.0833333333333315E-2</v>
      </c>
      <c r="P17" s="24">
        <f t="shared" si="15"/>
        <v>0.33333333333333331</v>
      </c>
      <c r="Q17" s="17">
        <f t="shared" si="10"/>
        <v>0.33333333333333331</v>
      </c>
      <c r="R17" s="17">
        <f t="shared" ca="1" si="11"/>
        <v>0.35416666666666663</v>
      </c>
      <c r="S17" s="24" t="str">
        <f t="shared" ca="1" si="4"/>
        <v/>
      </c>
      <c r="T17" s="17"/>
      <c r="U17" s="17">
        <f t="shared" si="5"/>
        <v>0.16666666666666663</v>
      </c>
      <c r="V17" s="17" t="str">
        <f t="shared" si="17"/>
        <v/>
      </c>
      <c r="W17" s="17" t="str">
        <f t="shared" si="16"/>
        <v/>
      </c>
      <c r="X17" s="25"/>
      <c r="Y17" s="25"/>
      <c r="Z17" s="20">
        <f t="shared" si="14"/>
        <v>45088</v>
      </c>
      <c r="AA17" s="11" t="str">
        <f t="shared" si="12"/>
        <v>日</v>
      </c>
    </row>
    <row r="18" spans="2:27" x14ac:dyDescent="0.4">
      <c r="B18" s="20">
        <f t="shared" si="13"/>
        <v>45089</v>
      </c>
      <c r="C18" s="11" t="str">
        <f t="shared" si="8"/>
        <v>月</v>
      </c>
      <c r="D18" s="12"/>
      <c r="E18" s="13"/>
      <c r="F18" s="21"/>
      <c r="G18" s="21"/>
      <c r="H18" s="22">
        <v>0.375</v>
      </c>
      <c r="I18" s="22">
        <v>0.875</v>
      </c>
      <c r="J18" s="23">
        <v>4.1666666666666664E-2</v>
      </c>
      <c r="K18" s="16"/>
      <c r="L18" s="17">
        <f t="shared" si="9"/>
        <v>0.45833333333333331</v>
      </c>
      <c r="M18" s="17">
        <f t="shared" si="19"/>
        <v>0</v>
      </c>
      <c r="N18" s="17">
        <f t="shared" si="18"/>
        <v>0.3125</v>
      </c>
      <c r="O18" s="17">
        <f t="shared" ca="1" si="2"/>
        <v>2.0833333333333315E-2</v>
      </c>
      <c r="P18" s="24">
        <f t="shared" si="15"/>
        <v>0.33333333333333331</v>
      </c>
      <c r="Q18" s="17">
        <f t="shared" si="10"/>
        <v>0.125</v>
      </c>
      <c r="R18" s="17">
        <f t="shared" ca="1" si="11"/>
        <v>0.14583333333333331</v>
      </c>
      <c r="S18" s="24" t="str">
        <f t="shared" ca="1" si="4"/>
        <v/>
      </c>
      <c r="T18" s="17"/>
      <c r="U18" s="17">
        <f t="shared" si="5"/>
        <v>0</v>
      </c>
      <c r="V18" s="17" t="str">
        <f t="shared" si="17"/>
        <v/>
      </c>
      <c r="W18" s="17" t="str">
        <f t="shared" si="16"/>
        <v/>
      </c>
      <c r="X18" s="25"/>
      <c r="Y18" s="25"/>
      <c r="Z18" s="20">
        <f t="shared" si="14"/>
        <v>45089</v>
      </c>
      <c r="AA18" s="11" t="str">
        <f t="shared" si="12"/>
        <v>月</v>
      </c>
    </row>
    <row r="19" spans="2:27" x14ac:dyDescent="0.4">
      <c r="B19" s="20">
        <f t="shared" si="13"/>
        <v>45090</v>
      </c>
      <c r="C19" s="11" t="str">
        <f t="shared" si="8"/>
        <v>火</v>
      </c>
      <c r="D19" s="12"/>
      <c r="E19" s="13"/>
      <c r="F19" s="21"/>
      <c r="G19" s="21"/>
      <c r="H19" s="22">
        <v>0.375</v>
      </c>
      <c r="I19" s="22">
        <v>0.875</v>
      </c>
      <c r="J19" s="23">
        <v>4.1666666666666664E-2</v>
      </c>
      <c r="K19" s="16"/>
      <c r="L19" s="17">
        <f t="shared" si="9"/>
        <v>0.45833333333333331</v>
      </c>
      <c r="M19" s="17">
        <f t="shared" si="19"/>
        <v>0</v>
      </c>
      <c r="N19" s="17">
        <f t="shared" si="18"/>
        <v>0.3125</v>
      </c>
      <c r="O19" s="17">
        <f t="shared" ref="O19:O37" ca="1" si="20">IF(OR(S19="", S19=0), MIN(L19,$O$6)-N19, MIN(MAX(MIN(L19,$O$6)-S19, 0), $O$6))</f>
        <v>2.0833333333333315E-2</v>
      </c>
      <c r="P19" s="24">
        <f t="shared" si="15"/>
        <v>0.33333333333333331</v>
      </c>
      <c r="Q19" s="17">
        <f t="shared" si="10"/>
        <v>0.125</v>
      </c>
      <c r="R19" s="17">
        <f t="shared" ca="1" si="11"/>
        <v>0.14583333333333331</v>
      </c>
      <c r="S19" s="24" t="str">
        <f t="shared" ca="1" si="4"/>
        <v/>
      </c>
      <c r="T19" s="17"/>
      <c r="U19" s="17">
        <f t="shared" si="5"/>
        <v>0</v>
      </c>
      <c r="V19" s="17" t="str">
        <f t="shared" si="17"/>
        <v/>
      </c>
      <c r="W19" s="17" t="str">
        <f t="shared" si="16"/>
        <v/>
      </c>
      <c r="X19" s="25"/>
      <c r="Y19" s="25"/>
      <c r="Z19" s="20">
        <f t="shared" si="14"/>
        <v>45090</v>
      </c>
      <c r="AA19" s="11" t="str">
        <f t="shared" si="12"/>
        <v>火</v>
      </c>
    </row>
    <row r="20" spans="2:27" x14ac:dyDescent="0.4">
      <c r="B20" s="20">
        <f t="shared" si="13"/>
        <v>45091</v>
      </c>
      <c r="C20" s="11" t="str">
        <f t="shared" si="8"/>
        <v>水</v>
      </c>
      <c r="D20" s="12"/>
      <c r="E20" s="13" t="s">
        <v>56</v>
      </c>
      <c r="F20" s="21"/>
      <c r="G20" s="21"/>
      <c r="H20" s="22">
        <v>0.375</v>
      </c>
      <c r="I20" s="22">
        <v>0.79166666666666663</v>
      </c>
      <c r="J20" s="23">
        <v>4.1666666666666664E-2</v>
      </c>
      <c r="K20" s="16"/>
      <c r="L20" s="17">
        <f t="shared" si="9"/>
        <v>0.37499999999999994</v>
      </c>
      <c r="M20" s="17">
        <f t="shared" si="19"/>
        <v>0</v>
      </c>
      <c r="N20" s="17">
        <f t="shared" si="18"/>
        <v>0</v>
      </c>
      <c r="O20" s="17">
        <f t="shared" ca="1" si="20"/>
        <v>0.33333333333333331</v>
      </c>
      <c r="P20" s="24">
        <f t="shared" si="15"/>
        <v>0.33333333333333331</v>
      </c>
      <c r="Q20" s="17">
        <f t="shared" si="10"/>
        <v>4.166666666666663E-2</v>
      </c>
      <c r="R20" s="17">
        <f t="shared" ca="1" si="11"/>
        <v>0.37499999999999994</v>
      </c>
      <c r="S20" s="24" t="str">
        <f t="shared" ca="1" si="4"/>
        <v/>
      </c>
      <c r="T20" s="17"/>
      <c r="U20" s="17">
        <f t="shared" si="5"/>
        <v>0</v>
      </c>
      <c r="V20" s="17" t="str">
        <f t="shared" si="17"/>
        <v/>
      </c>
      <c r="W20" s="17">
        <f ca="1">IF(AND(E20&lt;&gt;"", H20&lt;&gt;""), L20-O20-Q20, "")</f>
        <v>0</v>
      </c>
      <c r="X20" s="25"/>
      <c r="Y20" s="25"/>
      <c r="Z20" s="20">
        <f t="shared" si="14"/>
        <v>45091</v>
      </c>
      <c r="AA20" s="11" t="str">
        <f t="shared" si="12"/>
        <v>水</v>
      </c>
    </row>
    <row r="21" spans="2:27" x14ac:dyDescent="0.4">
      <c r="B21" s="20">
        <f t="shared" si="13"/>
        <v>45092</v>
      </c>
      <c r="C21" s="11" t="str">
        <f t="shared" si="8"/>
        <v>木</v>
      </c>
      <c r="D21" s="12" t="s">
        <v>56</v>
      </c>
      <c r="E21" s="13"/>
      <c r="F21" s="21"/>
      <c r="G21" s="21"/>
      <c r="H21" s="22"/>
      <c r="I21" s="22"/>
      <c r="J21" s="23"/>
      <c r="K21" s="16"/>
      <c r="L21" s="17">
        <f t="shared" si="9"/>
        <v>0</v>
      </c>
      <c r="M21" s="17">
        <f t="shared" si="19"/>
        <v>0</v>
      </c>
      <c r="N21" s="17">
        <f t="shared" si="18"/>
        <v>0</v>
      </c>
      <c r="O21" s="17">
        <f t="shared" ca="1" si="20"/>
        <v>0</v>
      </c>
      <c r="P21" s="24">
        <f t="shared" si="15"/>
        <v>0</v>
      </c>
      <c r="Q21" s="17">
        <f t="shared" si="10"/>
        <v>0</v>
      </c>
      <c r="R21" s="17">
        <f t="shared" ca="1" si="11"/>
        <v>0</v>
      </c>
      <c r="S21" s="24" t="str">
        <f t="shared" ca="1" si="4"/>
        <v/>
      </c>
      <c r="T21" s="17"/>
      <c r="U21" s="17">
        <f t="shared" si="5"/>
        <v>0</v>
      </c>
      <c r="V21" s="17" t="str">
        <f t="shared" si="17"/>
        <v/>
      </c>
      <c r="W21" s="17" t="str">
        <f t="shared" si="16"/>
        <v/>
      </c>
      <c r="X21" s="25"/>
      <c r="Y21" s="25"/>
      <c r="Z21" s="20">
        <f t="shared" si="14"/>
        <v>45092</v>
      </c>
      <c r="AA21" s="11" t="str">
        <f t="shared" si="12"/>
        <v>木</v>
      </c>
    </row>
    <row r="22" spans="2:27" x14ac:dyDescent="0.4">
      <c r="B22" s="20">
        <f t="shared" si="13"/>
        <v>45093</v>
      </c>
      <c r="C22" s="11" t="str">
        <f t="shared" si="8"/>
        <v>金</v>
      </c>
      <c r="D22" s="12"/>
      <c r="E22" s="13"/>
      <c r="F22" s="21"/>
      <c r="G22" s="21"/>
      <c r="H22" s="22">
        <v>0.375</v>
      </c>
      <c r="I22" s="22">
        <v>0.73958333333333337</v>
      </c>
      <c r="J22" s="23">
        <v>4.1666666666666664E-2</v>
      </c>
      <c r="K22" s="16"/>
      <c r="L22" s="17">
        <f t="shared" si="9"/>
        <v>0.32291666666666669</v>
      </c>
      <c r="M22" s="17">
        <f>IF(F22=0.5,MAX($N$6-$M$6-L22,0),IF(OR(D22&lt;&gt;"", E22&lt;&gt;"", F22=1, H22=""),0,MAX($N$6-L22,0)))</f>
        <v>0</v>
      </c>
      <c r="N22" s="17">
        <f t="shared" si="18"/>
        <v>0.3125</v>
      </c>
      <c r="O22" s="17">
        <f t="shared" ca="1" si="20"/>
        <v>1.0416666666666685E-2</v>
      </c>
      <c r="P22" s="24">
        <f t="shared" si="15"/>
        <v>0.32291666666666669</v>
      </c>
      <c r="Q22" s="17">
        <f t="shared" si="10"/>
        <v>0</v>
      </c>
      <c r="R22" s="17">
        <f t="shared" ca="1" si="11"/>
        <v>1.0416666666666685E-2</v>
      </c>
      <c r="S22" s="24" t="str">
        <f t="shared" ca="1" si="4"/>
        <v/>
      </c>
      <c r="T22" s="17"/>
      <c r="U22" s="17">
        <f t="shared" si="5"/>
        <v>0</v>
      </c>
      <c r="V22" s="17" t="str">
        <f t="shared" si="17"/>
        <v/>
      </c>
      <c r="W22" s="17" t="str">
        <f t="shared" si="16"/>
        <v/>
      </c>
      <c r="X22" s="25"/>
      <c r="Y22" s="25"/>
      <c r="Z22" s="20">
        <f t="shared" si="14"/>
        <v>45093</v>
      </c>
      <c r="AA22" s="11" t="str">
        <f t="shared" si="12"/>
        <v>金</v>
      </c>
    </row>
    <row r="23" spans="2:27" x14ac:dyDescent="0.4">
      <c r="B23" s="20">
        <f t="shared" si="13"/>
        <v>45094</v>
      </c>
      <c r="C23" s="11" t="str">
        <f t="shared" si="8"/>
        <v>土</v>
      </c>
      <c r="D23" s="12"/>
      <c r="E23" s="13" t="s">
        <v>56</v>
      </c>
      <c r="F23" s="21"/>
      <c r="G23" s="21"/>
      <c r="H23" s="22">
        <v>0.375</v>
      </c>
      <c r="I23" s="22">
        <v>0.875</v>
      </c>
      <c r="J23" s="23">
        <v>4.1666666666666664E-2</v>
      </c>
      <c r="K23" s="16"/>
      <c r="L23" s="17">
        <f t="shared" si="9"/>
        <v>0.45833333333333331</v>
      </c>
      <c r="M23" s="17">
        <f t="shared" ref="M23:M37" si="21">IF(F23=0.5,MAX($N$6-$M$6-L23,0),IF(OR(D23&lt;&gt;"", E23&lt;&gt;"", F23=1, H23=""),0,MAX($N$6-L23,0)))</f>
        <v>0</v>
      </c>
      <c r="N23" s="17">
        <f t="shared" si="18"/>
        <v>0</v>
      </c>
      <c r="O23" s="17">
        <f t="shared" ca="1" si="20"/>
        <v>1.0416666666666796E-2</v>
      </c>
      <c r="P23" s="24">
        <f t="shared" si="15"/>
        <v>0.33333333333333331</v>
      </c>
      <c r="Q23" s="17">
        <f t="shared" si="10"/>
        <v>0.125</v>
      </c>
      <c r="R23" s="17">
        <f t="shared" ca="1" si="11"/>
        <v>0.1354166666666668</v>
      </c>
      <c r="S23" s="24">
        <f t="shared" ca="1" si="4"/>
        <v>0.32291666666666652</v>
      </c>
      <c r="T23" s="17"/>
      <c r="U23" s="17">
        <f t="shared" si="5"/>
        <v>0</v>
      </c>
      <c r="V23" s="17" t="str">
        <f t="shared" si="17"/>
        <v/>
      </c>
      <c r="W23" s="17">
        <f t="shared" ca="1" si="16"/>
        <v>0.32291666666666652</v>
      </c>
      <c r="X23" s="25"/>
      <c r="Y23" s="25"/>
      <c r="Z23" s="20">
        <f t="shared" si="14"/>
        <v>45094</v>
      </c>
      <c r="AA23" s="11" t="str">
        <f t="shared" si="12"/>
        <v>土</v>
      </c>
    </row>
    <row r="24" spans="2:27" x14ac:dyDescent="0.4">
      <c r="B24" s="20">
        <f t="shared" si="13"/>
        <v>45095</v>
      </c>
      <c r="C24" s="11" t="str">
        <f t="shared" si="8"/>
        <v>日</v>
      </c>
      <c r="D24" s="12"/>
      <c r="E24" s="13"/>
      <c r="F24" s="21"/>
      <c r="G24" s="21"/>
      <c r="H24" s="22">
        <v>0.375</v>
      </c>
      <c r="I24" s="22">
        <v>0.875</v>
      </c>
      <c r="J24" s="23">
        <v>4.1666666666666664E-2</v>
      </c>
      <c r="K24" s="16"/>
      <c r="L24" s="17">
        <f t="shared" si="9"/>
        <v>0.45833333333333331</v>
      </c>
      <c r="M24" s="17">
        <f t="shared" si="21"/>
        <v>0</v>
      </c>
      <c r="N24" s="17">
        <f t="shared" si="18"/>
        <v>0.3125</v>
      </c>
      <c r="O24" s="17">
        <f t="shared" ca="1" si="20"/>
        <v>2.0833333333333315E-2</v>
      </c>
      <c r="P24" s="24">
        <f t="shared" si="15"/>
        <v>0.33333333333333331</v>
      </c>
      <c r="Q24" s="17">
        <f t="shared" si="10"/>
        <v>0.125</v>
      </c>
      <c r="R24" s="17">
        <f t="shared" ca="1" si="11"/>
        <v>0.14583333333333331</v>
      </c>
      <c r="S24" s="24" t="str">
        <f t="shared" ca="1" si="4"/>
        <v/>
      </c>
      <c r="T24" s="17"/>
      <c r="U24" s="17">
        <f t="shared" si="5"/>
        <v>0</v>
      </c>
      <c r="V24" s="17" t="str">
        <f t="shared" si="17"/>
        <v/>
      </c>
      <c r="W24" s="17" t="str">
        <f t="shared" si="16"/>
        <v/>
      </c>
      <c r="X24" s="25"/>
      <c r="Y24" s="25"/>
      <c r="Z24" s="20">
        <f t="shared" si="14"/>
        <v>45095</v>
      </c>
      <c r="AA24" s="11" t="str">
        <f t="shared" si="12"/>
        <v>日</v>
      </c>
    </row>
    <row r="25" spans="2:27" x14ac:dyDescent="0.4">
      <c r="B25" s="20">
        <f t="shared" si="13"/>
        <v>45096</v>
      </c>
      <c r="C25" s="11" t="str">
        <f t="shared" si="8"/>
        <v>月</v>
      </c>
      <c r="D25" s="12"/>
      <c r="E25" s="13"/>
      <c r="F25" s="21"/>
      <c r="G25" s="21"/>
      <c r="H25" s="22">
        <v>0.375</v>
      </c>
      <c r="I25" s="22">
        <v>0.73958333333333337</v>
      </c>
      <c r="J25" s="23">
        <v>4.1666666666666664E-2</v>
      </c>
      <c r="K25" s="16"/>
      <c r="L25" s="17">
        <f t="shared" si="9"/>
        <v>0.32291666666666669</v>
      </c>
      <c r="M25" s="17">
        <f t="shared" si="21"/>
        <v>0</v>
      </c>
      <c r="N25" s="17">
        <f t="shared" si="18"/>
        <v>0.3125</v>
      </c>
      <c r="O25" s="17">
        <f t="shared" ca="1" si="20"/>
        <v>1.0416666666666685E-2</v>
      </c>
      <c r="P25" s="24">
        <f t="shared" si="15"/>
        <v>0.32291666666666669</v>
      </c>
      <c r="Q25" s="17">
        <f t="shared" si="10"/>
        <v>0</v>
      </c>
      <c r="R25" s="17">
        <f t="shared" ca="1" si="11"/>
        <v>1.0416666666666685E-2</v>
      </c>
      <c r="S25" s="24" t="str">
        <f t="shared" ca="1" si="4"/>
        <v/>
      </c>
      <c r="T25" s="17"/>
      <c r="U25" s="17">
        <f t="shared" si="5"/>
        <v>0</v>
      </c>
      <c r="V25" s="17" t="str">
        <f t="shared" si="17"/>
        <v/>
      </c>
      <c r="W25" s="17" t="str">
        <f t="shared" si="16"/>
        <v/>
      </c>
      <c r="X25" s="25"/>
      <c r="Y25" s="25"/>
      <c r="Z25" s="20">
        <f t="shared" si="14"/>
        <v>45096</v>
      </c>
      <c r="AA25" s="11" t="str">
        <f t="shared" si="12"/>
        <v>月</v>
      </c>
    </row>
    <row r="26" spans="2:27" x14ac:dyDescent="0.4">
      <c r="B26" s="20">
        <f t="shared" si="13"/>
        <v>45097</v>
      </c>
      <c r="C26" s="11" t="str">
        <f t="shared" si="8"/>
        <v>火</v>
      </c>
      <c r="D26" s="12"/>
      <c r="E26" s="13"/>
      <c r="F26" s="21"/>
      <c r="G26" s="21"/>
      <c r="H26" s="22">
        <v>0.375</v>
      </c>
      <c r="I26" s="22">
        <v>0.73958333333333337</v>
      </c>
      <c r="J26" s="23">
        <v>4.1666666666666664E-2</v>
      </c>
      <c r="K26" s="16"/>
      <c r="L26" s="17">
        <f t="shared" si="9"/>
        <v>0.32291666666666669</v>
      </c>
      <c r="M26" s="17">
        <f t="shared" si="21"/>
        <v>0</v>
      </c>
      <c r="N26" s="17">
        <f t="shared" si="18"/>
        <v>0.3125</v>
      </c>
      <c r="O26" s="17">
        <f t="shared" ca="1" si="20"/>
        <v>1.0416666666666685E-2</v>
      </c>
      <c r="P26" s="24">
        <f t="shared" si="15"/>
        <v>0.32291666666666669</v>
      </c>
      <c r="Q26" s="17">
        <f t="shared" si="10"/>
        <v>0</v>
      </c>
      <c r="R26" s="17">
        <f t="shared" ca="1" si="11"/>
        <v>1.0416666666666685E-2</v>
      </c>
      <c r="S26" s="24" t="str">
        <f t="shared" ca="1" si="4"/>
        <v/>
      </c>
      <c r="T26" s="17"/>
      <c r="U26" s="17">
        <f t="shared" si="5"/>
        <v>0</v>
      </c>
      <c r="V26" s="17" t="str">
        <f t="shared" si="17"/>
        <v/>
      </c>
      <c r="W26" s="17" t="str">
        <f t="shared" si="16"/>
        <v/>
      </c>
      <c r="X26" s="25"/>
      <c r="Y26" s="25"/>
      <c r="Z26" s="20">
        <f t="shared" si="14"/>
        <v>45097</v>
      </c>
      <c r="AA26" s="11" t="str">
        <f t="shared" si="12"/>
        <v>火</v>
      </c>
    </row>
    <row r="27" spans="2:27" x14ac:dyDescent="0.4">
      <c r="B27" s="20">
        <f t="shared" si="13"/>
        <v>45098</v>
      </c>
      <c r="C27" s="11" t="str">
        <f t="shared" si="8"/>
        <v>水</v>
      </c>
      <c r="D27" s="12"/>
      <c r="E27" s="13" t="s">
        <v>56</v>
      </c>
      <c r="F27" s="21"/>
      <c r="G27" s="21"/>
      <c r="H27" s="22">
        <v>0.375</v>
      </c>
      <c r="I27" s="22">
        <v>0.73958333333333337</v>
      </c>
      <c r="J27" s="23">
        <v>4.1666666666666664E-2</v>
      </c>
      <c r="K27" s="16"/>
      <c r="L27" s="17">
        <f t="shared" si="9"/>
        <v>0.32291666666666669</v>
      </c>
      <c r="M27" s="17">
        <f t="shared" si="21"/>
        <v>0</v>
      </c>
      <c r="N27" s="17">
        <f t="shared" si="18"/>
        <v>0</v>
      </c>
      <c r="O27" s="17">
        <f t="shared" ca="1" si="20"/>
        <v>0.32291666666666669</v>
      </c>
      <c r="P27" s="24">
        <f t="shared" si="15"/>
        <v>0.32291666666666669</v>
      </c>
      <c r="Q27" s="17">
        <f t="shared" si="10"/>
        <v>0</v>
      </c>
      <c r="R27" s="17">
        <f t="shared" ca="1" si="11"/>
        <v>0.32291666666666669</v>
      </c>
      <c r="S27" s="24" t="str">
        <f t="shared" ca="1" si="4"/>
        <v/>
      </c>
      <c r="T27" s="17"/>
      <c r="U27" s="17">
        <f t="shared" si="5"/>
        <v>0</v>
      </c>
      <c r="V27" s="17" t="str">
        <f t="shared" si="17"/>
        <v/>
      </c>
      <c r="W27" s="17">
        <f t="shared" ca="1" si="16"/>
        <v>0</v>
      </c>
      <c r="X27" s="25"/>
      <c r="Y27" s="25"/>
      <c r="Z27" s="20">
        <f t="shared" si="14"/>
        <v>45098</v>
      </c>
      <c r="AA27" s="11" t="str">
        <f t="shared" si="12"/>
        <v>水</v>
      </c>
    </row>
    <row r="28" spans="2:27" x14ac:dyDescent="0.4">
      <c r="B28" s="20">
        <f t="shared" si="13"/>
        <v>45099</v>
      </c>
      <c r="C28" s="11" t="str">
        <f t="shared" si="8"/>
        <v>木</v>
      </c>
      <c r="D28" s="12" t="s">
        <v>56</v>
      </c>
      <c r="E28" s="13"/>
      <c r="F28" s="21"/>
      <c r="G28" s="21"/>
      <c r="H28" s="22">
        <v>0.41666666666666669</v>
      </c>
      <c r="I28" s="22">
        <v>0.66666666666666663</v>
      </c>
      <c r="J28" s="23">
        <v>4.1666666666666664E-2</v>
      </c>
      <c r="K28" s="16"/>
      <c r="L28" s="17">
        <f t="shared" si="9"/>
        <v>0</v>
      </c>
      <c r="M28" s="17">
        <f t="shared" si="21"/>
        <v>0</v>
      </c>
      <c r="N28" s="17">
        <f t="shared" si="18"/>
        <v>0</v>
      </c>
      <c r="O28" s="17">
        <f t="shared" ca="1" si="20"/>
        <v>0</v>
      </c>
      <c r="P28" s="24">
        <f t="shared" si="15"/>
        <v>0</v>
      </c>
      <c r="Q28" s="17">
        <f t="shared" si="10"/>
        <v>0</v>
      </c>
      <c r="R28" s="17">
        <f t="shared" ca="1" si="11"/>
        <v>0</v>
      </c>
      <c r="S28" s="24" t="str">
        <f t="shared" ca="1" si="4"/>
        <v/>
      </c>
      <c r="T28" s="17"/>
      <c r="U28" s="17">
        <f t="shared" si="5"/>
        <v>0</v>
      </c>
      <c r="V28" s="17">
        <f t="shared" si="17"/>
        <v>0.20833333333333329</v>
      </c>
      <c r="W28" s="17" t="str">
        <f t="shared" si="16"/>
        <v/>
      </c>
      <c r="X28" s="25"/>
      <c r="Y28" s="25"/>
      <c r="Z28" s="20">
        <f t="shared" si="14"/>
        <v>45099</v>
      </c>
      <c r="AA28" s="11" t="str">
        <f t="shared" si="12"/>
        <v>木</v>
      </c>
    </row>
    <row r="29" spans="2:27" x14ac:dyDescent="0.4">
      <c r="B29" s="20">
        <f t="shared" si="13"/>
        <v>45100</v>
      </c>
      <c r="C29" s="11" t="str">
        <f t="shared" si="8"/>
        <v>金</v>
      </c>
      <c r="D29" s="12"/>
      <c r="E29" s="13"/>
      <c r="F29" s="21"/>
      <c r="G29" s="21"/>
      <c r="H29" s="22">
        <v>0.375</v>
      </c>
      <c r="I29" s="22">
        <v>1.0833333333333333</v>
      </c>
      <c r="J29" s="23">
        <v>4.1666666666666664E-2</v>
      </c>
      <c r="K29" s="16">
        <v>4.1666666666666664E-2</v>
      </c>
      <c r="L29" s="17">
        <f t="shared" si="9"/>
        <v>0.625</v>
      </c>
      <c r="M29" s="17">
        <f t="shared" si="21"/>
        <v>0</v>
      </c>
      <c r="N29" s="17">
        <f t="shared" si="18"/>
        <v>0.3125</v>
      </c>
      <c r="O29" s="17">
        <f t="shared" ca="1" si="20"/>
        <v>2.0833333333333315E-2</v>
      </c>
      <c r="P29" s="24">
        <f t="shared" si="15"/>
        <v>0.33333333333333331</v>
      </c>
      <c r="Q29" s="17">
        <f t="shared" si="10"/>
        <v>0.29166666666666669</v>
      </c>
      <c r="R29" s="17">
        <f t="shared" ca="1" si="11"/>
        <v>0.3125</v>
      </c>
      <c r="S29" s="24" t="str">
        <f t="shared" ca="1" si="4"/>
        <v/>
      </c>
      <c r="T29" s="17"/>
      <c r="U29" s="17">
        <f t="shared" si="5"/>
        <v>0.12499999999999997</v>
      </c>
      <c r="V29" s="17" t="str">
        <f t="shared" si="17"/>
        <v/>
      </c>
      <c r="W29" s="17" t="str">
        <f t="shared" si="16"/>
        <v/>
      </c>
      <c r="X29" s="25"/>
      <c r="Y29" s="25"/>
      <c r="Z29" s="20">
        <f t="shared" si="14"/>
        <v>45100</v>
      </c>
      <c r="AA29" s="11" t="str">
        <f t="shared" si="12"/>
        <v>金</v>
      </c>
    </row>
    <row r="30" spans="2:27" x14ac:dyDescent="0.4">
      <c r="B30" s="20">
        <f t="shared" si="13"/>
        <v>45101</v>
      </c>
      <c r="C30" s="11" t="str">
        <f t="shared" si="8"/>
        <v>土</v>
      </c>
      <c r="D30" s="12"/>
      <c r="E30" s="13"/>
      <c r="F30" s="21"/>
      <c r="G30" s="21"/>
      <c r="H30" s="22">
        <v>0.375</v>
      </c>
      <c r="I30" s="22">
        <v>1.0833333333333333</v>
      </c>
      <c r="J30" s="23">
        <v>4.1666666666666664E-2</v>
      </c>
      <c r="K30" s="16">
        <v>4.1666666666666664E-2</v>
      </c>
      <c r="L30" s="17">
        <f t="shared" si="9"/>
        <v>0.625</v>
      </c>
      <c r="M30" s="17">
        <f t="shared" si="21"/>
        <v>0</v>
      </c>
      <c r="N30" s="17">
        <f t="shared" si="18"/>
        <v>0.3125</v>
      </c>
      <c r="O30" s="17">
        <f t="shared" ca="1" si="20"/>
        <v>3.1250000000000056E-2</v>
      </c>
      <c r="P30" s="24">
        <f t="shared" si="15"/>
        <v>0.33333333333333331</v>
      </c>
      <c r="Q30" s="17">
        <f t="shared" si="10"/>
        <v>0.29166666666666669</v>
      </c>
      <c r="R30" s="17">
        <f t="shared" ca="1" si="11"/>
        <v>0.32291666666666674</v>
      </c>
      <c r="S30" s="24">
        <f t="shared" ca="1" si="4"/>
        <v>0.30208333333333326</v>
      </c>
      <c r="T30" s="17"/>
      <c r="U30" s="17">
        <f t="shared" si="5"/>
        <v>0.12499999999999997</v>
      </c>
      <c r="V30" s="17" t="str">
        <f t="shared" si="17"/>
        <v/>
      </c>
      <c r="W30" s="17" t="str">
        <f t="shared" si="16"/>
        <v/>
      </c>
      <c r="X30" s="25"/>
      <c r="Y30" s="25"/>
      <c r="Z30" s="20">
        <f t="shared" si="14"/>
        <v>45101</v>
      </c>
      <c r="AA30" s="11" t="str">
        <f t="shared" si="12"/>
        <v>土</v>
      </c>
    </row>
    <row r="31" spans="2:27" x14ac:dyDescent="0.4">
      <c r="B31" s="20">
        <f t="shared" si="13"/>
        <v>45102</v>
      </c>
      <c r="C31" s="11" t="str">
        <f t="shared" si="8"/>
        <v>日</v>
      </c>
      <c r="D31" s="12"/>
      <c r="E31" s="13"/>
      <c r="F31" s="21"/>
      <c r="G31" s="21"/>
      <c r="H31" s="22">
        <v>0.375</v>
      </c>
      <c r="I31" s="22">
        <v>1.0833333333333333</v>
      </c>
      <c r="J31" s="23">
        <v>4.1666666666666664E-2</v>
      </c>
      <c r="K31" s="16"/>
      <c r="L31" s="17">
        <f t="shared" si="9"/>
        <v>0.66666666666666663</v>
      </c>
      <c r="M31" s="17">
        <f t="shared" si="21"/>
        <v>0</v>
      </c>
      <c r="N31" s="17">
        <f t="shared" si="18"/>
        <v>0.3125</v>
      </c>
      <c r="O31" s="17">
        <f t="shared" ca="1" si="20"/>
        <v>2.0833333333333315E-2</v>
      </c>
      <c r="P31" s="24">
        <f t="shared" si="15"/>
        <v>0.33333333333333331</v>
      </c>
      <c r="Q31" s="17">
        <f t="shared" si="10"/>
        <v>0.33333333333333331</v>
      </c>
      <c r="R31" s="17">
        <f t="shared" ca="1" si="11"/>
        <v>0.35416666666666663</v>
      </c>
      <c r="S31" s="24" t="str">
        <f t="shared" ca="1" si="4"/>
        <v/>
      </c>
      <c r="T31" s="17"/>
      <c r="U31" s="17">
        <f t="shared" si="5"/>
        <v>0.16666666666666663</v>
      </c>
      <c r="V31" s="17" t="str">
        <f t="shared" si="17"/>
        <v/>
      </c>
      <c r="W31" s="17" t="str">
        <f t="shared" si="16"/>
        <v/>
      </c>
      <c r="X31" s="25"/>
      <c r="Y31" s="25"/>
      <c r="Z31" s="20">
        <f t="shared" si="14"/>
        <v>45102</v>
      </c>
      <c r="AA31" s="11" t="str">
        <f t="shared" si="12"/>
        <v>日</v>
      </c>
    </row>
    <row r="32" spans="2:27" x14ac:dyDescent="0.4">
      <c r="B32" s="20">
        <f t="shared" si="13"/>
        <v>45103</v>
      </c>
      <c r="C32" s="11" t="str">
        <f t="shared" si="8"/>
        <v>月</v>
      </c>
      <c r="D32" s="12"/>
      <c r="E32" s="13"/>
      <c r="F32" s="21"/>
      <c r="G32" s="21"/>
      <c r="H32" s="22">
        <v>0.375</v>
      </c>
      <c r="I32" s="22">
        <v>1.0833333333333333</v>
      </c>
      <c r="J32" s="23">
        <v>4.1666666666666664E-2</v>
      </c>
      <c r="K32" s="16"/>
      <c r="L32" s="17">
        <f t="shared" si="9"/>
        <v>0.66666666666666663</v>
      </c>
      <c r="M32" s="17">
        <f t="shared" si="21"/>
        <v>0</v>
      </c>
      <c r="N32" s="17">
        <f t="shared" si="18"/>
        <v>0.3125</v>
      </c>
      <c r="O32" s="17">
        <f t="shared" ca="1" si="20"/>
        <v>2.0833333333333315E-2</v>
      </c>
      <c r="P32" s="24">
        <f t="shared" si="15"/>
        <v>0.33333333333333331</v>
      </c>
      <c r="Q32" s="17">
        <f t="shared" si="10"/>
        <v>0.33333333333333331</v>
      </c>
      <c r="R32" s="17">
        <f t="shared" ca="1" si="11"/>
        <v>0.35416666666666663</v>
      </c>
      <c r="S32" s="24" t="str">
        <f t="shared" ca="1" si="4"/>
        <v/>
      </c>
      <c r="T32" s="17"/>
      <c r="U32" s="17">
        <f t="shared" si="5"/>
        <v>0.16666666666666663</v>
      </c>
      <c r="V32" s="17" t="str">
        <f t="shared" si="17"/>
        <v/>
      </c>
      <c r="W32" s="17" t="str">
        <f t="shared" si="16"/>
        <v/>
      </c>
      <c r="X32" s="25"/>
      <c r="Y32" s="25"/>
      <c r="Z32" s="20">
        <f t="shared" si="14"/>
        <v>45103</v>
      </c>
      <c r="AA32" s="11" t="str">
        <f t="shared" si="12"/>
        <v>月</v>
      </c>
    </row>
    <row r="33" spans="2:27" x14ac:dyDescent="0.4">
      <c r="B33" s="20">
        <f t="shared" si="13"/>
        <v>45104</v>
      </c>
      <c r="C33" s="11" t="str">
        <f t="shared" si="8"/>
        <v>火</v>
      </c>
      <c r="D33" s="12"/>
      <c r="E33" s="13"/>
      <c r="F33" s="21"/>
      <c r="G33" s="21"/>
      <c r="H33" s="22">
        <v>0.375</v>
      </c>
      <c r="I33" s="22">
        <v>1.0833333333333333</v>
      </c>
      <c r="J33" s="23">
        <v>4.1666666666666664E-2</v>
      </c>
      <c r="K33" s="16">
        <v>4.1666666666666664E-2</v>
      </c>
      <c r="L33" s="17">
        <f t="shared" si="9"/>
        <v>0.625</v>
      </c>
      <c r="M33" s="17">
        <f t="shared" si="21"/>
        <v>0</v>
      </c>
      <c r="N33" s="17">
        <f t="shared" si="18"/>
        <v>0.3125</v>
      </c>
      <c r="O33" s="17">
        <f t="shared" ca="1" si="20"/>
        <v>2.0833333333333315E-2</v>
      </c>
      <c r="P33" s="24">
        <f t="shared" si="15"/>
        <v>0.33333333333333331</v>
      </c>
      <c r="Q33" s="17">
        <f t="shared" si="10"/>
        <v>0.29166666666666669</v>
      </c>
      <c r="R33" s="17">
        <f t="shared" ca="1" si="11"/>
        <v>0.3125</v>
      </c>
      <c r="S33" s="24" t="str">
        <f t="shared" ca="1" si="4"/>
        <v/>
      </c>
      <c r="T33" s="17"/>
      <c r="U33" s="17">
        <f t="shared" si="5"/>
        <v>0.12499999999999997</v>
      </c>
      <c r="V33" s="17" t="str">
        <f t="shared" si="17"/>
        <v/>
      </c>
      <c r="W33" s="17" t="str">
        <f t="shared" si="16"/>
        <v/>
      </c>
      <c r="X33" s="25"/>
      <c r="Y33" s="25"/>
      <c r="Z33" s="20">
        <f t="shared" si="14"/>
        <v>45104</v>
      </c>
      <c r="AA33" s="11" t="str">
        <f t="shared" si="12"/>
        <v>火</v>
      </c>
    </row>
    <row r="34" spans="2:27" x14ac:dyDescent="0.4">
      <c r="B34" s="20">
        <f t="shared" si="13"/>
        <v>45105</v>
      </c>
      <c r="C34" s="11" t="str">
        <f t="shared" si="8"/>
        <v>水</v>
      </c>
      <c r="D34" s="12"/>
      <c r="E34" s="13" t="s">
        <v>55</v>
      </c>
      <c r="F34" s="21"/>
      <c r="G34" s="21"/>
      <c r="H34" s="22"/>
      <c r="I34" s="22"/>
      <c r="J34" s="23"/>
      <c r="K34" s="16"/>
      <c r="L34" s="17">
        <f t="shared" si="9"/>
        <v>0</v>
      </c>
      <c r="M34" s="17">
        <f t="shared" si="21"/>
        <v>0</v>
      </c>
      <c r="N34" s="17">
        <f t="shared" si="18"/>
        <v>0</v>
      </c>
      <c r="O34" s="17">
        <f t="shared" ca="1" si="20"/>
        <v>0</v>
      </c>
      <c r="P34" s="24">
        <f t="shared" si="15"/>
        <v>0</v>
      </c>
      <c r="Q34" s="17">
        <f t="shared" si="10"/>
        <v>0</v>
      </c>
      <c r="R34" s="17">
        <f t="shared" ca="1" si="11"/>
        <v>0</v>
      </c>
      <c r="S34" s="24" t="str">
        <f t="shared" ca="1" si="4"/>
        <v/>
      </c>
      <c r="T34" s="17"/>
      <c r="U34" s="17">
        <f t="shared" si="5"/>
        <v>0</v>
      </c>
      <c r="V34" s="17" t="str">
        <f t="shared" si="17"/>
        <v/>
      </c>
      <c r="W34" s="17" t="str">
        <f t="shared" si="16"/>
        <v/>
      </c>
      <c r="X34" s="25"/>
      <c r="Y34" s="25"/>
      <c r="Z34" s="20">
        <f t="shared" si="14"/>
        <v>45105</v>
      </c>
      <c r="AA34" s="11" t="str">
        <f t="shared" si="12"/>
        <v>水</v>
      </c>
    </row>
    <row r="35" spans="2:27" x14ac:dyDescent="0.4">
      <c r="B35" s="20">
        <f t="shared" si="13"/>
        <v>45106</v>
      </c>
      <c r="C35" s="11" t="str">
        <f t="shared" si="8"/>
        <v>木</v>
      </c>
      <c r="D35" s="12" t="s">
        <v>56</v>
      </c>
      <c r="E35" s="13"/>
      <c r="F35" s="21"/>
      <c r="G35" s="21"/>
      <c r="H35" s="22"/>
      <c r="I35" s="22"/>
      <c r="J35" s="23"/>
      <c r="K35" s="16"/>
      <c r="L35" s="17">
        <f t="shared" si="9"/>
        <v>0</v>
      </c>
      <c r="M35" s="17">
        <f t="shared" si="21"/>
        <v>0</v>
      </c>
      <c r="N35" s="17">
        <f t="shared" si="18"/>
        <v>0</v>
      </c>
      <c r="O35" s="17">
        <f t="shared" ca="1" si="20"/>
        <v>0</v>
      </c>
      <c r="P35" s="24">
        <f t="shared" si="15"/>
        <v>0</v>
      </c>
      <c r="Q35" s="17">
        <f t="shared" si="10"/>
        <v>0</v>
      </c>
      <c r="R35" s="17">
        <f t="shared" ca="1" si="11"/>
        <v>0</v>
      </c>
      <c r="S35" s="24" t="str">
        <f t="shared" ca="1" si="4"/>
        <v/>
      </c>
      <c r="T35" s="17"/>
      <c r="U35" s="17">
        <f t="shared" si="5"/>
        <v>0</v>
      </c>
      <c r="V35" s="17" t="str">
        <f t="shared" si="17"/>
        <v/>
      </c>
      <c r="W35" s="17" t="str">
        <f t="shared" si="16"/>
        <v/>
      </c>
      <c r="X35" s="25"/>
      <c r="Y35" s="25"/>
      <c r="Z35" s="20">
        <f t="shared" si="14"/>
        <v>45106</v>
      </c>
      <c r="AA35" s="11" t="str">
        <f t="shared" si="12"/>
        <v>木</v>
      </c>
    </row>
    <row r="36" spans="2:27" x14ac:dyDescent="0.4">
      <c r="B36" s="36">
        <f t="shared" si="13"/>
        <v>45107</v>
      </c>
      <c r="C36" s="11" t="str">
        <f t="shared" si="8"/>
        <v>金</v>
      </c>
      <c r="D36" s="37"/>
      <c r="E36" s="38" t="s">
        <v>55</v>
      </c>
      <c r="F36" s="39"/>
      <c r="G36" s="39"/>
      <c r="H36" s="22"/>
      <c r="I36" s="22"/>
      <c r="J36" s="23"/>
      <c r="K36" s="49"/>
      <c r="L36" s="17">
        <f t="shared" si="9"/>
        <v>0</v>
      </c>
      <c r="M36" s="17">
        <f t="shared" si="21"/>
        <v>0</v>
      </c>
      <c r="N36" s="18">
        <f t="shared" si="18"/>
        <v>0</v>
      </c>
      <c r="O36" s="17">
        <f t="shared" ca="1" si="20"/>
        <v>0</v>
      </c>
      <c r="P36" s="40">
        <f t="shared" si="15"/>
        <v>0</v>
      </c>
      <c r="Q36" s="18">
        <f t="shared" si="10"/>
        <v>0</v>
      </c>
      <c r="R36" s="48">
        <f t="shared" ca="1" si="11"/>
        <v>0</v>
      </c>
      <c r="S36" s="24" t="str">
        <f t="shared" ca="1" si="4"/>
        <v/>
      </c>
      <c r="T36" s="17"/>
      <c r="U36" s="17">
        <f t="shared" si="5"/>
        <v>0</v>
      </c>
      <c r="V36" s="17" t="str">
        <f t="shared" si="17"/>
        <v/>
      </c>
      <c r="W36" s="17" t="str">
        <f t="shared" si="16"/>
        <v/>
      </c>
      <c r="X36" s="41"/>
      <c r="Y36" s="41"/>
      <c r="Z36" s="36">
        <f t="shared" si="14"/>
        <v>45107</v>
      </c>
      <c r="AA36" s="11" t="str">
        <f t="shared" si="12"/>
        <v>金</v>
      </c>
    </row>
    <row r="37" spans="2:27" ht="19.5" thickBot="1" x14ac:dyDescent="0.45">
      <c r="B37" s="42">
        <f t="shared" si="13"/>
        <v>45108</v>
      </c>
      <c r="C37" s="43" t="str">
        <f t="shared" si="8"/>
        <v>土</v>
      </c>
      <c r="D37" s="27"/>
      <c r="E37" s="28" t="s">
        <v>55</v>
      </c>
      <c r="F37" s="29"/>
      <c r="G37" s="29"/>
      <c r="H37" s="8"/>
      <c r="I37" s="8"/>
      <c r="J37" s="30"/>
      <c r="K37" s="30"/>
      <c r="L37" s="31">
        <f t="shared" si="9"/>
        <v>0</v>
      </c>
      <c r="M37" s="52">
        <f t="shared" si="21"/>
        <v>0</v>
      </c>
      <c r="N37" s="31">
        <f t="shared" si="18"/>
        <v>0</v>
      </c>
      <c r="O37" s="31">
        <f t="shared" ca="1" si="20"/>
        <v>0</v>
      </c>
      <c r="P37" s="31">
        <f t="shared" si="15"/>
        <v>0</v>
      </c>
      <c r="Q37" s="31">
        <f t="shared" si="10"/>
        <v>0</v>
      </c>
      <c r="R37" s="31">
        <f t="shared" ca="1" si="11"/>
        <v>0</v>
      </c>
      <c r="S37" s="52">
        <f t="shared" ca="1" si="4"/>
        <v>0</v>
      </c>
      <c r="T37" s="52"/>
      <c r="U37" s="31">
        <f t="shared" si="5"/>
        <v>0</v>
      </c>
      <c r="V37" s="31" t="str">
        <f t="shared" si="17"/>
        <v/>
      </c>
      <c r="W37" s="31" t="str">
        <f t="shared" si="16"/>
        <v/>
      </c>
      <c r="X37" s="32"/>
      <c r="Y37" s="32"/>
      <c r="Z37" s="42">
        <f t="shared" si="14"/>
        <v>45108</v>
      </c>
      <c r="AA37" s="43" t="str">
        <f t="shared" si="12"/>
        <v>土</v>
      </c>
    </row>
    <row r="38" spans="2:27" ht="19.5" thickTop="1" x14ac:dyDescent="0.4">
      <c r="B38" s="5" t="s">
        <v>81</v>
      </c>
      <c r="C38" s="5"/>
      <c r="D38" s="53">
        <f>COUNTA(D7:D37)</f>
        <v>5</v>
      </c>
      <c r="E38" s="53">
        <f>COUNTA(E7:E37)</f>
        <v>7</v>
      </c>
      <c r="F38" s="53">
        <f>SUM(F7:F37)</f>
        <v>1</v>
      </c>
      <c r="G38" s="53">
        <f>COUNTA(G7:G37)</f>
        <v>1</v>
      </c>
      <c r="H38" s="53">
        <f>COUNT(H7:H37)</f>
        <v>20</v>
      </c>
      <c r="I38" s="5"/>
      <c r="J38" s="54">
        <f>SUM(J7:J37)</f>
        <v>0.81249999999999978</v>
      </c>
      <c r="K38" s="54">
        <f>SUM(K7:K37)</f>
        <v>0.125</v>
      </c>
      <c r="L38" s="54">
        <f t="shared" ref="L38:U38" si="22">SUM(L7:L37)</f>
        <v>9.1041666666666679</v>
      </c>
      <c r="M38" s="54">
        <f t="shared" si="22"/>
        <v>0</v>
      </c>
      <c r="N38" s="54">
        <f t="shared" si="22"/>
        <v>5</v>
      </c>
      <c r="O38" s="54">
        <f t="shared" ca="1" si="22"/>
        <v>0.97916666666666652</v>
      </c>
      <c r="P38" s="46">
        <f ca="1">IF(MATCH(1000,S7:S37)&lt;&gt;31,SUM(OFFSET(P37,MATCH(1000,S7:S37)-31+1,0,ABS(MATCH(1000,S7:S37)-31),1)), 0)</f>
        <v>0</v>
      </c>
      <c r="Q38" s="54">
        <f t="shared" si="22"/>
        <v>2.8125</v>
      </c>
      <c r="R38" s="55">
        <f t="shared" ca="1" si="22"/>
        <v>3.7916666666666661</v>
      </c>
      <c r="S38" s="54">
        <f ca="1">SUM(S7:S37)</f>
        <v>0.62499999999999978</v>
      </c>
      <c r="T38" s="54">
        <f ca="1">MAX(Q38+S38+W38-$T$6, 0)</f>
        <v>1.2604166666666665</v>
      </c>
      <c r="U38" s="54">
        <f t="shared" si="22"/>
        <v>0.87499999999999989</v>
      </c>
      <c r="V38" s="54">
        <f>SUM(V7:V37)</f>
        <v>0.20833333333333329</v>
      </c>
      <c r="W38" s="54">
        <f ca="1">SUM(W7:W37)</f>
        <v>0.32291666666666652</v>
      </c>
      <c r="X38" s="19"/>
      <c r="Y38" s="19"/>
      <c r="Z38" s="5" t="s">
        <v>81</v>
      </c>
      <c r="AA38" s="5"/>
    </row>
    <row r="39" spans="2:27" ht="56.25" x14ac:dyDescent="0.4">
      <c r="B39" s="44" t="s">
        <v>9</v>
      </c>
      <c r="C39" s="44" t="s">
        <v>10</v>
      </c>
      <c r="D39" s="44" t="s">
        <v>8</v>
      </c>
      <c r="E39" s="57" t="s">
        <v>11</v>
      </c>
      <c r="F39" s="57" t="s">
        <v>12</v>
      </c>
      <c r="G39" s="57" t="s">
        <v>13</v>
      </c>
      <c r="H39" s="3" t="s">
        <v>65</v>
      </c>
      <c r="I39" s="24"/>
      <c r="J39" s="44" t="s">
        <v>57</v>
      </c>
      <c r="K39" s="44" t="s">
        <v>58</v>
      </c>
      <c r="L39" s="3" t="s">
        <v>78</v>
      </c>
      <c r="M39" s="3" t="s">
        <v>18</v>
      </c>
      <c r="N39" s="3" t="s">
        <v>19</v>
      </c>
      <c r="O39" s="3" t="s">
        <v>20</v>
      </c>
      <c r="P39" s="4" t="s">
        <v>16</v>
      </c>
      <c r="Q39" s="3" t="s">
        <v>60</v>
      </c>
      <c r="R39" s="3" t="s">
        <v>82</v>
      </c>
      <c r="S39" s="3" t="s">
        <v>22</v>
      </c>
      <c r="T39" s="3" t="s">
        <v>87</v>
      </c>
      <c r="U39" s="3" t="s">
        <v>23</v>
      </c>
      <c r="V39" s="56">
        <f>COUNT(V7:V37)</f>
        <v>1</v>
      </c>
      <c r="W39" s="56">
        <f ca="1">COUNT(W7:W37)</f>
        <v>3</v>
      </c>
      <c r="X39" s="44" t="s">
        <v>84</v>
      </c>
      <c r="Y39" s="44" t="s">
        <v>85</v>
      </c>
      <c r="Z39" s="44" t="s">
        <v>9</v>
      </c>
      <c r="AA39" s="44" t="s">
        <v>10</v>
      </c>
    </row>
    <row r="40" spans="2:27" ht="75" x14ac:dyDescent="0.4">
      <c r="L40" s="45"/>
      <c r="M40" t="str">
        <f ca="1">RIGHT(CELL("filename",A39),LEN(CELL("filename",A39))-FIND("]",CELL("filename",A39)))</f>
        <v>0ひながた</v>
      </c>
      <c r="N40" s="45"/>
      <c r="V40" s="3" t="s">
        <v>79</v>
      </c>
      <c r="W40" s="3" t="s">
        <v>80</v>
      </c>
    </row>
  </sheetData>
  <phoneticPr fontId="2"/>
  <conditionalFormatting sqref="C7:E37">
    <cfRule type="cellIs" dxfId="3" priority="3" operator="equal">
      <formula>"日"</formula>
    </cfRule>
    <cfRule type="cellIs" dxfId="2" priority="4" operator="equal">
      <formula>"土"</formula>
    </cfRule>
  </conditionalFormatting>
  <conditionalFormatting sqref="AA7:AA37">
    <cfRule type="cellIs" dxfId="1" priority="1" operator="equal">
      <formula>"日"</formula>
    </cfRule>
    <cfRule type="cellIs" dxfId="0" priority="2" operator="equal">
      <formula>"土"</formula>
    </cfRule>
  </conditionalFormatting>
  <pageMargins left="0.7" right="0.7" top="0.75" bottom="0.75" header="0.3" footer="0.3"/>
  <pageSetup paperSize="9" scale="66" orientation="landscape" r:id="rId1"/>
  <ignoredErrors>
    <ignoredError sqref="P38 F3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15"/>
  <sheetViews>
    <sheetView tabSelected="1" workbookViewId="0">
      <selection activeCell="I10" sqref="I10"/>
    </sheetView>
  </sheetViews>
  <sheetFormatPr defaultRowHeight="18.75" x14ac:dyDescent="0.4"/>
  <cols>
    <col min="2" max="2" width="13.875" bestFit="1" customWidth="1"/>
  </cols>
  <sheetData>
    <row r="1" spans="1:3" x14ac:dyDescent="0.4">
      <c r="A1" t="s">
        <v>66</v>
      </c>
    </row>
    <row r="2" spans="1:3" x14ac:dyDescent="0.4">
      <c r="A2">
        <v>1</v>
      </c>
      <c r="B2" t="s">
        <v>75</v>
      </c>
      <c r="C2" t="s">
        <v>71</v>
      </c>
    </row>
    <row r="3" spans="1:3" x14ac:dyDescent="0.4">
      <c r="A3">
        <v>2</v>
      </c>
      <c r="B3" t="s">
        <v>75</v>
      </c>
      <c r="C3" t="s">
        <v>91</v>
      </c>
    </row>
    <row r="4" spans="1:3" x14ac:dyDescent="0.4">
      <c r="A4">
        <v>3</v>
      </c>
      <c r="B4" t="s">
        <v>75</v>
      </c>
      <c r="C4" t="s">
        <v>90</v>
      </c>
    </row>
    <row r="5" spans="1:3" x14ac:dyDescent="0.4">
      <c r="A5">
        <v>4</v>
      </c>
      <c r="B5" t="s">
        <v>75</v>
      </c>
      <c r="C5" t="s">
        <v>92</v>
      </c>
    </row>
    <row r="6" spans="1:3" x14ac:dyDescent="0.4">
      <c r="A6">
        <v>5</v>
      </c>
      <c r="B6" t="s">
        <v>75</v>
      </c>
      <c r="C6" t="s">
        <v>93</v>
      </c>
    </row>
    <row r="7" spans="1:3" x14ac:dyDescent="0.4">
      <c r="A7">
        <v>6</v>
      </c>
      <c r="B7" t="s">
        <v>75</v>
      </c>
      <c r="C7" t="s">
        <v>68</v>
      </c>
    </row>
    <row r="8" spans="1:3" x14ac:dyDescent="0.4">
      <c r="A8">
        <v>7</v>
      </c>
      <c r="B8" t="s">
        <v>75</v>
      </c>
      <c r="C8" t="s">
        <v>67</v>
      </c>
    </row>
    <row r="9" spans="1:3" x14ac:dyDescent="0.4">
      <c r="A9">
        <v>8</v>
      </c>
      <c r="B9" t="s">
        <v>75</v>
      </c>
      <c r="C9" t="s">
        <v>69</v>
      </c>
    </row>
    <row r="10" spans="1:3" x14ac:dyDescent="0.4">
      <c r="A10">
        <v>9</v>
      </c>
      <c r="B10" t="s">
        <v>75</v>
      </c>
      <c r="C10" t="s">
        <v>70</v>
      </c>
    </row>
    <row r="11" spans="1:3" x14ac:dyDescent="0.4">
      <c r="A11">
        <v>10</v>
      </c>
      <c r="B11" t="s">
        <v>76</v>
      </c>
      <c r="C11" t="s">
        <v>72</v>
      </c>
    </row>
    <row r="12" spans="1:3" x14ac:dyDescent="0.4">
      <c r="A12">
        <v>11</v>
      </c>
      <c r="B12" t="s">
        <v>76</v>
      </c>
      <c r="C12" t="s">
        <v>73</v>
      </c>
    </row>
    <row r="13" spans="1:3" x14ac:dyDescent="0.4">
      <c r="A13">
        <v>12</v>
      </c>
      <c r="B13" t="s">
        <v>76</v>
      </c>
      <c r="C13" t="s">
        <v>74</v>
      </c>
    </row>
    <row r="14" spans="1:3" x14ac:dyDescent="0.4">
      <c r="A14">
        <v>13</v>
      </c>
      <c r="B14" t="s">
        <v>76</v>
      </c>
      <c r="C14" t="s">
        <v>89</v>
      </c>
    </row>
    <row r="15" spans="1:3" x14ac:dyDescent="0.4">
      <c r="A15">
        <v>14</v>
      </c>
      <c r="B15" t="s">
        <v>77</v>
      </c>
      <c r="C15" t="s">
        <v>83</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時間集計（全員）</vt:lpstr>
      <vt:lpstr>0ひながた</vt:lpstr>
      <vt:lpstr>使い方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2023-06-08T04:29:02Z</dcterms:created>
  <dcterms:modified xsi:type="dcterms:W3CDTF">2023-06-08T04:29:24Z</dcterms:modified>
</cp:coreProperties>
</file>